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wirtz/Desktop/Graphs/Finalized/APS E&amp;D Graphs/"/>
    </mc:Choice>
  </mc:AlternateContent>
  <xr:revisionPtr revIDLastSave="0" documentId="13_ncr:1_{BB401362-F4FE-E945-9C37-E16038ADDD10}" xr6:coauthVersionLast="45" xr6:coauthVersionMax="45" xr10:uidLastSave="{00000000-0000-0000-0000-000000000000}"/>
  <bookViews>
    <workbookView xWindow="20" yWindow="460" windowWidth="25900" windowHeight="15580" activeTab="6" xr2:uid="{00000000-000D-0000-FFFF-FFFF00000000}"/>
  </bookViews>
  <sheets>
    <sheet name="PhysicsBachelor's" sheetId="1" r:id="rId1"/>
    <sheet name="Master's" sheetId="2" state="hidden" r:id="rId2"/>
    <sheet name="PhysicsDoctorate" sheetId="3" r:id="rId3"/>
    <sheet name="AllBachelor's" sheetId="5" r:id="rId4"/>
    <sheet name="CensusData" sheetId="6" r:id="rId5"/>
    <sheet name="Data" sheetId="7" r:id="rId6"/>
    <sheet name="Graph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3" l="1"/>
  <c r="J10" i="3"/>
  <c r="J11" i="3"/>
  <c r="J12" i="3"/>
  <c r="J13" i="3"/>
  <c r="J14" i="3"/>
  <c r="J15" i="3"/>
  <c r="J16" i="3"/>
  <c r="J8" i="3"/>
  <c r="I16" i="3"/>
  <c r="G11" i="7" l="1"/>
  <c r="G6" i="7"/>
  <c r="G7" i="7"/>
  <c r="G8" i="7"/>
  <c r="G9" i="7"/>
  <c r="G10" i="7"/>
  <c r="G5" i="7"/>
  <c r="B10" i="7"/>
  <c r="F21" i="6"/>
  <c r="G23" i="7" s="1"/>
  <c r="C21" i="6"/>
  <c r="G20" i="7" s="1"/>
  <c r="D21" i="6"/>
  <c r="G21" i="7" s="1"/>
  <c r="E21" i="6"/>
  <c r="B21" i="6"/>
  <c r="I8" i="5"/>
  <c r="I9" i="5"/>
  <c r="I10" i="5"/>
  <c r="I11" i="5"/>
  <c r="I12" i="5"/>
  <c r="I13" i="5"/>
  <c r="I14" i="5"/>
  <c r="I7" i="5"/>
  <c r="J9" i="1"/>
  <c r="B6" i="7" s="1"/>
  <c r="J10" i="1"/>
  <c r="B7" i="7" s="1"/>
  <c r="J11" i="1"/>
  <c r="B8" i="7" s="1"/>
  <c r="J12" i="1"/>
  <c r="B9" i="7" s="1"/>
  <c r="J13" i="1"/>
  <c r="J14" i="1"/>
  <c r="J15" i="1"/>
  <c r="J16" i="1"/>
  <c r="B11" i="7" s="1"/>
  <c r="J8" i="1"/>
  <c r="B5" i="7" s="1"/>
  <c r="B12" i="7" l="1"/>
  <c r="B23" i="7"/>
  <c r="B24" i="7"/>
  <c r="F15" i="5"/>
  <c r="G15" i="5"/>
  <c r="B15" i="5"/>
  <c r="C15" i="5"/>
  <c r="D15" i="5"/>
  <c r="E15" i="5"/>
  <c r="H16" i="3"/>
  <c r="G16" i="3"/>
  <c r="F16" i="3"/>
  <c r="E16" i="3"/>
  <c r="D16" i="3"/>
  <c r="C16" i="3"/>
  <c r="H16" i="1"/>
  <c r="G16" i="1"/>
  <c r="F16" i="1"/>
  <c r="E16" i="1"/>
  <c r="D16" i="1"/>
  <c r="C16" i="1"/>
  <c r="I15" i="5" l="1"/>
  <c r="B26" i="7" s="1"/>
  <c r="B20" i="7"/>
  <c r="B22" i="7"/>
  <c r="B25" i="7"/>
  <c r="B21" i="7"/>
  <c r="G12" i="7"/>
  <c r="K12" i="7"/>
  <c r="K23" i="7" s="1"/>
  <c r="K11" i="7"/>
  <c r="I57" i="2"/>
  <c r="T12" i="2" s="1"/>
  <c r="I56" i="2"/>
  <c r="T11" i="2" s="1"/>
  <c r="I55" i="2"/>
  <c r="T10" i="2" s="1"/>
  <c r="I54" i="2"/>
  <c r="T9" i="2" s="1"/>
  <c r="I53" i="2"/>
  <c r="T8" i="2"/>
  <c r="I52" i="2"/>
  <c r="T7" i="2" s="1"/>
  <c r="I42" i="2"/>
  <c r="S12" i="2"/>
  <c r="I41" i="2"/>
  <c r="S11" i="2" s="1"/>
  <c r="I40" i="2"/>
  <c r="S10" i="2" s="1"/>
  <c r="I39" i="2"/>
  <c r="S9" i="2" s="1"/>
  <c r="I38" i="2"/>
  <c r="S8" i="2"/>
  <c r="I37" i="2"/>
  <c r="S7" i="2" s="1"/>
  <c r="I35" i="2"/>
  <c r="R12" i="2"/>
  <c r="I34" i="2"/>
  <c r="R11" i="2" s="1"/>
  <c r="I33" i="2"/>
  <c r="R10" i="2"/>
  <c r="I32" i="2"/>
  <c r="R9" i="2" s="1"/>
  <c r="I31" i="2"/>
  <c r="R8" i="2" s="1"/>
  <c r="I30" i="2"/>
  <c r="R7" i="2" s="1"/>
  <c r="I28" i="2"/>
  <c r="Q12" i="2"/>
  <c r="I27" i="2"/>
  <c r="Q11" i="2" s="1"/>
  <c r="I26" i="2"/>
  <c r="Q10" i="2"/>
  <c r="I25" i="2"/>
  <c r="Q9" i="2" s="1"/>
  <c r="I24" i="2"/>
  <c r="Q8" i="2" s="1"/>
  <c r="I23" i="2"/>
  <c r="Q7" i="2" s="1"/>
  <c r="I73" i="2"/>
  <c r="P12" i="2" s="1"/>
  <c r="I72" i="2"/>
  <c r="P11" i="2" s="1"/>
  <c r="I71" i="2"/>
  <c r="P10" i="2"/>
  <c r="I70" i="2"/>
  <c r="P9" i="2" s="1"/>
  <c r="I69" i="2"/>
  <c r="P8" i="2" s="1"/>
  <c r="I68" i="2"/>
  <c r="P7" i="2" s="1"/>
  <c r="I21" i="2"/>
  <c r="O12" i="2"/>
  <c r="I20" i="2"/>
  <c r="O11" i="2" s="1"/>
  <c r="I19" i="2"/>
  <c r="O10" i="2" s="1"/>
  <c r="I18" i="2"/>
  <c r="O9" i="2" s="1"/>
  <c r="I17" i="2"/>
  <c r="O8" i="2" s="1"/>
  <c r="I16" i="2"/>
  <c r="O7" i="2" s="1"/>
  <c r="I14" i="2"/>
  <c r="N12" i="2"/>
  <c r="I13" i="2"/>
  <c r="N11" i="2" s="1"/>
  <c r="I12" i="2"/>
  <c r="N10" i="2"/>
  <c r="I11" i="2"/>
  <c r="N9" i="2" s="1"/>
  <c r="I10" i="2"/>
  <c r="N8" i="2" s="1"/>
  <c r="I9" i="2"/>
  <c r="N7" i="2" s="1"/>
  <c r="G27" i="7" l="1"/>
  <c r="K19" i="7" s="1"/>
  <c r="G26" i="7"/>
  <c r="B27" i="7"/>
  <c r="P14" i="2"/>
  <c r="P13" i="2"/>
  <c r="T14" i="2"/>
  <c r="T13" i="2"/>
  <c r="H5" i="7"/>
  <c r="Q14" i="2"/>
  <c r="Q13" i="2"/>
  <c r="N13" i="2"/>
  <c r="N14" i="2"/>
  <c r="N15" i="2" s="1"/>
  <c r="R13" i="2"/>
  <c r="R14" i="2"/>
  <c r="O14" i="2"/>
  <c r="O13" i="2"/>
  <c r="S14" i="2"/>
  <c r="S13" i="2"/>
  <c r="R15" i="2" l="1"/>
  <c r="Q15" i="2"/>
  <c r="C10" i="7"/>
  <c r="C6" i="7"/>
  <c r="O15" i="2"/>
  <c r="H9" i="7"/>
  <c r="H6" i="7"/>
  <c r="H7" i="7"/>
  <c r="H10" i="7"/>
  <c r="H8" i="7"/>
  <c r="C25" i="7"/>
  <c r="C9" i="7"/>
  <c r="C12" i="7"/>
  <c r="K21" i="7" s="1"/>
  <c r="T15" i="2"/>
  <c r="C8" i="7"/>
  <c r="S15" i="2"/>
  <c r="C7" i="7"/>
  <c r="H12" i="7"/>
  <c r="K22" i="7" s="1"/>
  <c r="C5" i="7"/>
  <c r="P15" i="2"/>
  <c r="H11" i="7" l="1"/>
  <c r="C11" i="7"/>
  <c r="C22" i="7"/>
  <c r="C23" i="7"/>
  <c r="C20" i="7"/>
  <c r="C24" i="7"/>
  <c r="C21" i="7"/>
  <c r="C27" i="7"/>
  <c r="K20" i="7" s="1"/>
  <c r="C26" i="7" l="1"/>
</calcChain>
</file>

<file path=xl/sharedStrings.xml><?xml version="1.0" encoding="utf-8"?>
<sst xmlns="http://schemas.openxmlformats.org/spreadsheetml/2006/main" count="301" uniqueCount="80">
  <si>
    <t>Year: 2012, 2011, 2010</t>
  </si>
  <si>
    <t>Academic Discipline, Detailed (standardized): Astronomy, Chemistry, Mathematics and Statistics, Computer Science, Biological Sciences</t>
  </si>
  <si>
    <t>Race &amp; Ethnicity (standardized): Black, Non-Hispanic, American Indian or Alaska Native, Asian or Pacific Islander, Hispanic, White, Non-Hispanic, Other/Unknown Races &amp; Ethnicities</t>
  </si>
  <si>
    <t>Level of Degree or Other Award: Bachelor's Degrees</t>
  </si>
  <si>
    <t>Year</t>
  </si>
  <si>
    <t>2010</t>
  </si>
  <si>
    <t>2011</t>
  </si>
  <si>
    <t>2012</t>
  </si>
  <si>
    <t/>
  </si>
  <si>
    <t>Degrees/Awards Conferred by Race (NSF population of institutions) (Sum)</t>
  </si>
  <si>
    <t>Degrees/Awards Conferred by Race-2nd Major (NSF population of institutions) (Sum)</t>
  </si>
  <si>
    <t>Academic Discipline, Detailed (standardized)</t>
  </si>
  <si>
    <t>Race &amp; Ethnicity (standardized)</t>
  </si>
  <si>
    <t>Astronomy</t>
  </si>
  <si>
    <t>Black, Non-Hispanic</t>
  </si>
  <si>
    <t>American Indian or Alaska Native</t>
  </si>
  <si>
    <t>Asian or Pacific Islander</t>
  </si>
  <si>
    <t>Hispanic</t>
  </si>
  <si>
    <t>White, Non-Hispanic</t>
  </si>
  <si>
    <t>Other/Unknown Races &amp; Ethnicities</t>
  </si>
  <si>
    <t>Chemistry</t>
  </si>
  <si>
    <t>Mathematics and Statistics</t>
  </si>
  <si>
    <t>Computer Science</t>
  </si>
  <si>
    <t>Biological Sciences</t>
  </si>
  <si>
    <t>Average</t>
  </si>
  <si>
    <t>Academic Discipline, Broad (standardized): Engineering</t>
  </si>
  <si>
    <t>Academic Discipline, Broad (standardized)</t>
  </si>
  <si>
    <t>Engineering</t>
  </si>
  <si>
    <t>*Engineering is comprised of: Aerospace Engineering, Chemical Engineering, Civil Engineering, Electrical Engineering, Mechanical Engineering, Materials Engineering, Industrial Engineering, Other Engineering</t>
  </si>
  <si>
    <t>Academic Discipline, 6-digit Classification of Instructional Program (CIP):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40.0809 Acoustics, 40.0810 Theoretical and Mathematical Physics, 40.0899 Physics, Other</t>
  </si>
  <si>
    <t>Notes:</t>
  </si>
  <si>
    <t>The following selection groups were used in the table:</t>
  </si>
  <si>
    <t>Physics 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40.0809 Acoustics, 40.0810 Theoretical and Mathematical Physics, 40.0899 Physics, Other</t>
  </si>
  <si>
    <t>Academic Discipline</t>
  </si>
  <si>
    <t>Physics</t>
  </si>
  <si>
    <t>Engineering</t>
    <phoneticPr fontId="0" type="noConversion"/>
  </si>
  <si>
    <t>TOTAL</t>
    <phoneticPr fontId="0" type="noConversion"/>
  </si>
  <si>
    <t>Minorities total</t>
    <phoneticPr fontId="0" type="noConversion"/>
  </si>
  <si>
    <t xml:space="preserve">Percentage of minorities </t>
    <phoneticPr fontId="0" type="noConversion"/>
  </si>
  <si>
    <t>Averages</t>
  </si>
  <si>
    <t>Level of Degree or Other Award: Master's Degrees</t>
  </si>
  <si>
    <t>TOTAL</t>
  </si>
  <si>
    <t>Average in Physics</t>
  </si>
  <si>
    <t>Race</t>
  </si>
  <si>
    <t>Percent</t>
  </si>
  <si>
    <t>Underrepresented Minorities</t>
  </si>
  <si>
    <t>Physics Bachelor's Data</t>
  </si>
  <si>
    <t>Physics Doctorate Data</t>
  </si>
  <si>
    <t>Physics Faculty Data</t>
  </si>
  <si>
    <t>All Bachelor's Data</t>
  </si>
  <si>
    <t>*The category of Underrpepresented Minorities includes Black non-Hispanic, American Indian or Alaska Native, and Hispanic.</t>
  </si>
  <si>
    <t>Level of Degree or Other Award: Doctorate Degrees</t>
  </si>
  <si>
    <t>Hispanic or Latino</t>
  </si>
  <si>
    <t>18-24 years</t>
  </si>
  <si>
    <t>Source: US Census Bureau</t>
  </si>
  <si>
    <t>2015 Census Data (ages 18-24)</t>
  </si>
  <si>
    <t>2015 Percent of Population</t>
  </si>
  <si>
    <t>AIP 2012 Survey of Physics &amp; Astronomy Degree-Granting Departments (July 2014 report)</t>
  </si>
  <si>
    <t>College Age Population</t>
  </si>
  <si>
    <t>Physics Bachelor's</t>
  </si>
  <si>
    <t>Physics Faculty</t>
  </si>
  <si>
    <t>All
Bachelor's</t>
  </si>
  <si>
    <t>Physics
PhDs</t>
  </si>
  <si>
    <t>Black or African American</t>
  </si>
  <si>
    <t>White</t>
  </si>
  <si>
    <t>Year: 2015, 2014, 2013</t>
  </si>
  <si>
    <t>Degrees/Awards Conferred by Race (NCES population of institutions) (Sum)</t>
  </si>
  <si>
    <t>Degrees/Awards Conferred by Race-2nd Major (NCES population of institutions) (Sum)</t>
  </si>
  <si>
    <t>Asian</t>
  </si>
  <si>
    <t>Native Hawaiian or Other Pacific Islander</t>
  </si>
  <si>
    <t>TOTAL excluding temporary</t>
  </si>
  <si>
    <t>Temporary resident/Nonresident alien</t>
  </si>
  <si>
    <t>Grand total</t>
  </si>
  <si>
    <t>Total EXCLUDING temporary residents</t>
  </si>
  <si>
    <t>Black</t>
  </si>
  <si>
    <t>Native Hawaiian</t>
  </si>
  <si>
    <t>American Indian</t>
  </si>
  <si>
    <t>Native</t>
  </si>
  <si>
    <t>5 Year Av</t>
  </si>
  <si>
    <t>Native American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</si>
</sst>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7" x14ac:knownFonts="1">
    <font>
      <sz val="10"/>
      <name val="Arial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BEBEB"/>
        <bgColor rgb="FF000000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3" fontId="0" fillId="0" borderId="0" xfId="0" applyNumberFormat="1" applyBorder="1"/>
    <xf numFmtId="0" fontId="0" fillId="0" borderId="3" xfId="0" applyBorder="1"/>
    <xf numFmtId="0" fontId="1" fillId="2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0" fillId="2" borderId="7" xfId="0" applyFill="1" applyBorder="1" applyAlignment="1">
      <alignment horizontal="left" vertical="center"/>
    </xf>
    <xf numFmtId="2" fontId="0" fillId="0" borderId="7" xfId="0" applyNumberFormat="1" applyBorder="1"/>
    <xf numFmtId="164" fontId="0" fillId="0" borderId="7" xfId="0" applyNumberFormat="1" applyBorder="1"/>
    <xf numFmtId="9" fontId="0" fillId="0" borderId="7" xfId="77" applyFont="1" applyBorder="1"/>
    <xf numFmtId="9" fontId="0" fillId="0" borderId="7" xfId="77" applyFont="1" applyFill="1" applyBorder="1"/>
    <xf numFmtId="0" fontId="1" fillId="3" borderId="7" xfId="0" applyFont="1" applyFill="1" applyBorder="1" applyAlignment="1">
      <alignment horizontal="center" vertical="center" wrapText="1"/>
    </xf>
    <xf numFmtId="3" fontId="0" fillId="0" borderId="7" xfId="0" applyNumberFormat="1" applyBorder="1"/>
    <xf numFmtId="165" fontId="0" fillId="0" borderId="7" xfId="96" applyNumberFormat="1" applyFont="1" applyBorder="1"/>
    <xf numFmtId="0" fontId="4" fillId="0" borderId="0" xfId="0" applyFont="1"/>
    <xf numFmtId="3" fontId="0" fillId="0" borderId="0" xfId="0" applyNumberFormat="1"/>
    <xf numFmtId="0" fontId="4" fillId="0" borderId="0" xfId="145"/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9" fontId="0" fillId="0" borderId="10" xfId="0" applyNumberFormat="1" applyBorder="1"/>
    <xf numFmtId="0" fontId="0" fillId="0" borderId="11" xfId="0" applyBorder="1" applyAlignment="1">
      <alignment wrapText="1"/>
    </xf>
    <xf numFmtId="9" fontId="0" fillId="0" borderId="12" xfId="0" applyNumberFormat="1" applyBorder="1"/>
    <xf numFmtId="0" fontId="0" fillId="0" borderId="11" xfId="0" applyBorder="1"/>
    <xf numFmtId="0" fontId="0" fillId="0" borderId="13" xfId="0" applyBorder="1"/>
    <xf numFmtId="9" fontId="0" fillId="0" borderId="14" xfId="0" applyNumberFormat="1" applyBorder="1"/>
    <xf numFmtId="0" fontId="0" fillId="0" borderId="0" xfId="145" applyFont="1"/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3" fontId="0" fillId="0" borderId="17" xfId="0" applyNumberFormat="1" applyBorder="1"/>
    <xf numFmtId="0" fontId="0" fillId="2" borderId="18" xfId="0" applyFill="1" applyBorder="1" applyAlignment="1">
      <alignment horizontal="left" vertical="center"/>
    </xf>
    <xf numFmtId="3" fontId="0" fillId="0" borderId="18" xfId="0" applyNumberFormat="1" applyBorder="1"/>
    <xf numFmtId="0" fontId="0" fillId="0" borderId="18" xfId="0" applyBorder="1"/>
    <xf numFmtId="3" fontId="0" fillId="0" borderId="20" xfId="0" applyNumberFormat="1" applyBorder="1"/>
    <xf numFmtId="0" fontId="4" fillId="2" borderId="0" xfId="0" applyFont="1" applyFill="1" applyBorder="1" applyAlignment="1">
      <alignment horizontal="left" vertical="center"/>
    </xf>
    <xf numFmtId="0" fontId="0" fillId="0" borderId="17" xfId="0" applyBorder="1"/>
    <xf numFmtId="0" fontId="1" fillId="2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left" vertical="center"/>
    </xf>
    <xf numFmtId="0" fontId="1" fillId="4" borderId="2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0" fillId="0" borderId="20" xfId="0" applyBorder="1"/>
    <xf numFmtId="0" fontId="0" fillId="2" borderId="21" xfId="0" applyFill="1" applyBorder="1" applyAlignment="1">
      <alignment horizontal="left" vertical="center"/>
    </xf>
    <xf numFmtId="3" fontId="0" fillId="0" borderId="21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0" fontId="1" fillId="2" borderId="19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1" fillId="4" borderId="27" xfId="0" applyFont="1" applyFill="1" applyBorder="1" applyAlignment="1">
      <alignment horizontal="center" vertical="center"/>
    </xf>
    <xf numFmtId="0" fontId="0" fillId="0" borderId="28" xfId="0" applyBorder="1"/>
    <xf numFmtId="0" fontId="1" fillId="2" borderId="18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4" borderId="2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0" fillId="0" borderId="31" xfId="0" applyBorder="1"/>
    <xf numFmtId="3" fontId="0" fillId="0" borderId="31" xfId="0" applyNumberFormat="1" applyBorder="1"/>
    <xf numFmtId="3" fontId="0" fillId="0" borderId="32" xfId="0" applyNumberFormat="1" applyBorder="1"/>
    <xf numFmtId="3" fontId="0" fillId="0" borderId="33" xfId="0" applyNumberFormat="1" applyBorder="1"/>
    <xf numFmtId="1" fontId="6" fillId="0" borderId="0" xfId="0" applyNumberFormat="1" applyFont="1" applyFill="1" applyBorder="1"/>
    <xf numFmtId="10" fontId="5" fillId="0" borderId="0" xfId="0" applyNumberFormat="1" applyFont="1" applyFill="1" applyBorder="1"/>
    <xf numFmtId="10" fontId="6" fillId="0" borderId="0" xfId="0" applyNumberFormat="1" applyFont="1" applyFill="1" applyBorder="1"/>
    <xf numFmtId="10" fontId="5" fillId="0" borderId="0" xfId="0" applyNumberFormat="1" applyFont="1" applyFill="1" applyBorder="1" applyAlignment="1">
      <alignment horizontal="right" wrapText="1"/>
    </xf>
    <xf numFmtId="0" fontId="0" fillId="2" borderId="18" xfId="0" applyFill="1" applyBorder="1" applyAlignment="1">
      <alignment horizontal="left" vertical="center"/>
    </xf>
    <xf numFmtId="0" fontId="0" fillId="0" borderId="18" xfId="0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0" borderId="20" xfId="0" applyBorder="1"/>
  </cellXfs>
  <cellStyles count="158">
    <cellStyle name="Comma" xfId="96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Normal" xfId="0" builtinId="0"/>
    <cellStyle name="Normal 2" xfId="145" xr:uid="{00000000-0005-0000-0000-00009C000000}"/>
    <cellStyle name="Percent" xfId="77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160" b="1" i="0" u="none" strike="noStrike" kern="1200" baseline="0">
                <a:solidFill>
                  <a:sysClr val="windowText" lastClr="000000"/>
                </a:solidFill>
                <a:latin typeface="Arial"/>
                <a:ea typeface="+mn-ea"/>
                <a:cs typeface="Arial"/>
              </a:defRPr>
            </a:pPr>
            <a:r>
              <a:rPr lang="en-US" sz="2000"/>
              <a:t>Retention</a:t>
            </a:r>
            <a:r>
              <a:rPr lang="en-US" sz="2000" baseline="0"/>
              <a:t> of </a:t>
            </a:r>
            <a:r>
              <a:rPr lang="en-US" sz="2000"/>
              <a:t>Underrepresented Minorities (URM)</a:t>
            </a:r>
          </a:p>
        </c:rich>
      </c:tx>
      <c:layout>
        <c:manualLayout>
          <c:xMode val="edge"/>
          <c:yMode val="edge"/>
          <c:x val="0.29886891871975874"/>
          <c:y val="2.61290695376834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727104649452699E-2"/>
          <c:y val="0.11492578022212301"/>
          <c:w val="0.89400230640119704"/>
          <c:h val="0.71272889058858702"/>
        </c:manualLayout>
      </c:layout>
      <c:barChart>
        <c:barDir val="col"/>
        <c:grouping val="clustered"/>
        <c:varyColors val="0"/>
        <c:ser>
          <c:idx val="0"/>
          <c:order val="0"/>
          <c:spPr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2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F9B4-C54D-BE6F-5D8210E30DB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3-F9B4-C54D-BE6F-5D8210E30DB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5-F9B4-C54D-BE6F-5D8210E30DB9}"/>
              </c:ext>
            </c:extLst>
          </c:dPt>
          <c:cat>
            <c:strRef>
              <c:f>Data!$J$19:$J$23</c:f>
              <c:strCache>
                <c:ptCount val="5"/>
                <c:pt idx="0">
                  <c:v>College Age Population</c:v>
                </c:pt>
                <c:pt idx="1">
                  <c:v>All
Bachelor's</c:v>
                </c:pt>
                <c:pt idx="2">
                  <c:v>Physics Bachelor's</c:v>
                </c:pt>
                <c:pt idx="3">
                  <c:v>Physics
PhDs</c:v>
                </c:pt>
                <c:pt idx="4">
                  <c:v>Physics Faculty</c:v>
                </c:pt>
              </c:strCache>
            </c:strRef>
          </c:cat>
          <c:val>
            <c:numRef>
              <c:f>Data!$K$19:$K$23</c:f>
              <c:numCache>
                <c:formatCode>0%</c:formatCode>
                <c:ptCount val="5"/>
                <c:pt idx="0">
                  <c:v>0.38847999999999999</c:v>
                </c:pt>
                <c:pt idx="1">
                  <c:v>0.23513908016322244</c:v>
                </c:pt>
                <c:pt idx="2">
                  <c:v>0.12608937981353871</c:v>
                </c:pt>
                <c:pt idx="3">
                  <c:v>6.9930069930069921E-2</c:v>
                </c:pt>
                <c:pt idx="4">
                  <c:v>5.3000000000000005E-2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B4-C54D-BE6F-5D8210E30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2135791624"/>
        <c:axId val="-2135408216"/>
      </c:barChart>
      <c:catAx>
        <c:axId val="-213579162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-2135408216"/>
        <c:crosses val="autoZero"/>
        <c:auto val="1"/>
        <c:lblAlgn val="ctr"/>
        <c:lblOffset val="100"/>
        <c:noMultiLvlLbl val="0"/>
      </c:catAx>
      <c:valAx>
        <c:axId val="-213540821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-213579162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>
          <a:latin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tabSelected="1" zoomScale="150" workbookViewId="0"/>
  </sheetViews>
  <pageMargins left="0.25" right="0.25" top="0.75" bottom="0.75" header="0.3" footer="0.3"/>
  <pageSetup orientation="landscape" horizontalDpi="0" verticalDpi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4800" cy="62907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0.22902</cdr:x>
      <cdr:y>0.1188</cdr:y>
    </cdr:from>
    <cdr:to>
      <cdr:x>0.40235</cdr:x>
      <cdr:y>0.1817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987512" y="747339"/>
          <a:ext cx="1504215" cy="39566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1800" b="1">
              <a:solidFill>
                <a:schemeClr val="accent1"/>
              </a:solidFill>
              <a:latin typeface="Arial"/>
              <a:cs typeface="Arial"/>
            </a:rPr>
            <a:t>URMs (All)</a:t>
          </a:r>
        </a:p>
      </cdr:txBody>
    </cdr:sp>
  </cdr:relSizeAnchor>
  <cdr:relSizeAnchor xmlns:cdr="http://schemas.openxmlformats.org/drawingml/2006/chartDrawing">
    <cdr:from>
      <cdr:x>0.44314</cdr:x>
      <cdr:y>0.11649</cdr:y>
    </cdr:from>
    <cdr:to>
      <cdr:x>0.44314</cdr:x>
      <cdr:y>0.83045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FBCD6787-8395-FE4A-80FC-B342FEA35D9A}"/>
            </a:ext>
          </a:extLst>
        </cdr:cNvPr>
        <cdr:cNvCxnSpPr/>
      </cdr:nvCxnSpPr>
      <cdr:spPr>
        <a:xfrm xmlns:a="http://schemas.openxmlformats.org/drawingml/2006/main" flipV="1">
          <a:off x="3796561" y="678658"/>
          <a:ext cx="23" cy="4159437"/>
        </a:xfrm>
        <a:prstGeom xmlns:a="http://schemas.openxmlformats.org/drawingml/2006/main" prst="line">
          <a:avLst/>
        </a:prstGeom>
        <a:ln xmlns:a="http://schemas.openxmlformats.org/drawingml/2006/main" w="38100" cmpd="sng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0.58588</cdr:x>
      <cdr:y>0.11765</cdr:y>
    </cdr:from>
    <cdr:to>
      <cdr:x>0.80941</cdr:x>
      <cdr:y>0.1817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5084462" y="740105"/>
          <a:ext cx="1939868" cy="40289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chemeClr val="accent2"/>
              </a:solidFill>
              <a:latin typeface="Arial"/>
              <a:cs typeface="Arial"/>
            </a:rPr>
            <a:t>URMs (</a:t>
          </a: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Physics)</a:t>
          </a:r>
          <a:endParaRPr lang="en-US" sz="1800" b="1">
            <a:solidFill>
              <a:schemeClr val="accent2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0.44423</cdr:x>
      <cdr:y>0.9524</cdr:y>
    </cdr:from>
    <cdr:to>
      <cdr:x>1</cdr:x>
      <cdr:y>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3810000" y="5555857"/>
          <a:ext cx="4766733" cy="27767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tx1"/>
              </a:solidFill>
              <a:latin typeface="Arial"/>
              <a:cs typeface="Arial"/>
            </a:rPr>
            <a:t>Source: US Census, IPEDS, AIP,</a:t>
          </a:r>
          <a:r>
            <a:rPr lang="en-US" sz="1200" baseline="0">
              <a:solidFill>
                <a:schemeClr val="tx1"/>
              </a:solidFill>
              <a:latin typeface="Arial"/>
              <a:cs typeface="Arial"/>
            </a:rPr>
            <a:t> and</a:t>
          </a:r>
          <a:r>
            <a:rPr lang="en-US" sz="1200">
              <a:solidFill>
                <a:schemeClr val="tx1"/>
              </a:solidFill>
              <a:latin typeface="Arial"/>
              <a:cs typeface="Arial"/>
            </a:rPr>
            <a:t> APS</a:t>
          </a:r>
        </a:p>
      </cdr:txBody>
    </cdr:sp>
  </cdr:relSizeAnchor>
  <cdr:relSizeAnchor xmlns:cdr="http://schemas.openxmlformats.org/drawingml/2006/chartDrawing">
    <cdr:from>
      <cdr:x>0.14537</cdr:x>
      <cdr:y>0</cdr:y>
    </cdr:from>
    <cdr:to>
      <cdr:x>0.23866</cdr:x>
      <cdr:y>0.11248</cdr:y>
    </cdr:to>
    <cdr:pic>
      <cdr:nvPicPr>
        <cdr:cNvPr id="8" name="Picture 7">
          <a:extLst xmlns:a="http://schemas.openxmlformats.org/drawingml/2006/main">
            <a:ext uri="{FF2B5EF4-FFF2-40B4-BE49-F238E27FC236}">
              <a16:creationId xmlns:a16="http://schemas.microsoft.com/office/drawing/2014/main" id="{5A656B76-BBF7-F041-940D-B2379D77329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261533" y="0"/>
          <a:ext cx="809625" cy="70757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rima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00FF00"/>
      </a:accent3>
      <a:accent4>
        <a:srgbClr val="800080"/>
      </a:accent4>
      <a:accent5>
        <a:srgbClr val="00FFFF"/>
      </a:accent5>
      <a:accent6>
        <a:srgbClr val="FF8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showRuler="0" topLeftCell="E1" workbookViewId="0">
      <selection activeCell="I7" sqref="I7:I16"/>
    </sheetView>
  </sheetViews>
  <sheetFormatPr baseColWidth="10" defaultColWidth="8.83203125" defaultRowHeight="13" x14ac:dyDescent="0.15"/>
  <cols>
    <col min="1" max="1" width="18.83203125" customWidth="1"/>
    <col min="2" max="2" width="38" customWidth="1"/>
    <col min="3" max="9" width="16.6640625" customWidth="1"/>
    <col min="12" max="12" width="20" customWidth="1"/>
    <col min="13" max="19" width="12" customWidth="1"/>
  </cols>
  <sheetData>
    <row r="1" spans="1:10" x14ac:dyDescent="0.15">
      <c r="A1" t="s">
        <v>65</v>
      </c>
    </row>
    <row r="2" spans="1:10" x14ac:dyDescent="0.15">
      <c r="A2" t="s">
        <v>2</v>
      </c>
    </row>
    <row r="3" spans="1:10" x14ac:dyDescent="0.15">
      <c r="A3" t="s">
        <v>3</v>
      </c>
    </row>
    <row r="4" spans="1:10" x14ac:dyDescent="0.15">
      <c r="A4" t="s">
        <v>29</v>
      </c>
    </row>
    <row r="5" spans="1:10" x14ac:dyDescent="0.15">
      <c r="A5" s="73" t="s">
        <v>4</v>
      </c>
      <c r="B5" s="74"/>
      <c r="C5" s="75">
        <v>2014</v>
      </c>
      <c r="D5" s="72"/>
      <c r="E5" s="75">
        <v>2015</v>
      </c>
      <c r="F5" s="72"/>
      <c r="G5" s="54">
        <v>2016</v>
      </c>
      <c r="H5" s="55">
        <v>2017</v>
      </c>
      <c r="I5" s="57">
        <v>2018</v>
      </c>
      <c r="J5" s="76" t="s">
        <v>24</v>
      </c>
    </row>
    <row r="6" spans="1:10" ht="57" customHeight="1" x14ac:dyDescent="0.15">
      <c r="A6" s="78" t="s">
        <v>8</v>
      </c>
      <c r="B6" s="79"/>
      <c r="C6" s="59" t="s">
        <v>66</v>
      </c>
      <c r="D6" s="59" t="s">
        <v>67</v>
      </c>
      <c r="E6" s="59" t="s">
        <v>66</v>
      </c>
      <c r="F6" s="59" t="s">
        <v>67</v>
      </c>
      <c r="G6" s="60" t="s">
        <v>66</v>
      </c>
      <c r="H6" s="60" t="s">
        <v>66</v>
      </c>
      <c r="I6" s="60" t="s">
        <v>66</v>
      </c>
      <c r="J6" s="77"/>
    </row>
    <row r="7" spans="1:10" x14ac:dyDescent="0.15">
      <c r="A7" s="44" t="s">
        <v>33</v>
      </c>
      <c r="B7" s="44" t="s">
        <v>12</v>
      </c>
      <c r="C7" s="37" t="s">
        <v>8</v>
      </c>
      <c r="D7" s="37" t="s">
        <v>8</v>
      </c>
      <c r="E7" s="47"/>
      <c r="F7" s="48"/>
      <c r="G7" s="40"/>
      <c r="H7" s="40"/>
      <c r="I7" s="63"/>
      <c r="J7" s="23"/>
    </row>
    <row r="8" spans="1:10" x14ac:dyDescent="0.15">
      <c r="A8" s="71" t="s">
        <v>34</v>
      </c>
      <c r="B8" s="35" t="s">
        <v>15</v>
      </c>
      <c r="C8" s="36">
        <v>30</v>
      </c>
      <c r="D8" s="36">
        <v>1</v>
      </c>
      <c r="E8" s="36">
        <v>14</v>
      </c>
      <c r="F8" s="38">
        <v>1</v>
      </c>
      <c r="G8" s="34">
        <v>28</v>
      </c>
      <c r="H8" s="34">
        <v>22</v>
      </c>
      <c r="I8" s="64">
        <v>22</v>
      </c>
      <c r="J8" s="23">
        <f>(SUM(C8:I8))/5</f>
        <v>23.6</v>
      </c>
    </row>
    <row r="9" spans="1:10" x14ac:dyDescent="0.15">
      <c r="A9" s="72"/>
      <c r="B9" s="35" t="s">
        <v>68</v>
      </c>
      <c r="C9" s="36">
        <v>459</v>
      </c>
      <c r="D9" s="36">
        <v>61</v>
      </c>
      <c r="E9" s="36">
        <v>506</v>
      </c>
      <c r="F9" s="38">
        <v>48</v>
      </c>
      <c r="G9" s="34">
        <v>600</v>
      </c>
      <c r="H9" s="34">
        <v>600</v>
      </c>
      <c r="I9" s="64">
        <v>707</v>
      </c>
      <c r="J9" s="23">
        <f t="shared" ref="J9:J16" si="0">(SUM(C9:I9))/5</f>
        <v>596.20000000000005</v>
      </c>
    </row>
    <row r="10" spans="1:10" x14ac:dyDescent="0.15">
      <c r="A10" s="72"/>
      <c r="B10" s="35" t="s">
        <v>63</v>
      </c>
      <c r="C10" s="36">
        <v>212</v>
      </c>
      <c r="D10" s="36">
        <v>7</v>
      </c>
      <c r="E10" s="36">
        <v>191</v>
      </c>
      <c r="F10" s="38">
        <v>4</v>
      </c>
      <c r="G10" s="34">
        <v>251</v>
      </c>
      <c r="H10" s="34">
        <v>263</v>
      </c>
      <c r="I10" s="64">
        <v>253</v>
      </c>
      <c r="J10" s="23">
        <f t="shared" si="0"/>
        <v>236.2</v>
      </c>
    </row>
    <row r="11" spans="1:10" x14ac:dyDescent="0.15">
      <c r="A11" s="72"/>
      <c r="B11" s="35" t="s">
        <v>52</v>
      </c>
      <c r="C11" s="36">
        <v>500</v>
      </c>
      <c r="D11" s="36">
        <v>42</v>
      </c>
      <c r="E11" s="36">
        <v>606</v>
      </c>
      <c r="F11" s="38">
        <v>48</v>
      </c>
      <c r="G11" s="34">
        <v>714</v>
      </c>
      <c r="H11" s="34">
        <v>800</v>
      </c>
      <c r="I11" s="64">
        <v>923</v>
      </c>
      <c r="J11" s="23">
        <f t="shared" si="0"/>
        <v>726.6</v>
      </c>
    </row>
    <row r="12" spans="1:10" x14ac:dyDescent="0.15">
      <c r="A12" s="72"/>
      <c r="B12" s="35" t="s">
        <v>69</v>
      </c>
      <c r="C12" s="36">
        <v>5</v>
      </c>
      <c r="D12" s="36">
        <v>1</v>
      </c>
      <c r="E12" s="36">
        <v>10</v>
      </c>
      <c r="F12" s="38">
        <v>2</v>
      </c>
      <c r="G12" s="34">
        <v>12</v>
      </c>
      <c r="H12" s="34">
        <v>5</v>
      </c>
      <c r="I12" s="64">
        <v>10</v>
      </c>
      <c r="J12" s="23">
        <f t="shared" si="0"/>
        <v>9</v>
      </c>
    </row>
    <row r="13" spans="1:10" x14ac:dyDescent="0.15">
      <c r="A13" s="72"/>
      <c r="B13" s="35" t="s">
        <v>64</v>
      </c>
      <c r="C13" s="36">
        <v>4964</v>
      </c>
      <c r="D13" s="36">
        <v>514</v>
      </c>
      <c r="E13" s="36">
        <v>5115</v>
      </c>
      <c r="F13" s="38">
        <v>455</v>
      </c>
      <c r="G13" s="34">
        <v>5743</v>
      </c>
      <c r="H13" s="34">
        <v>5741</v>
      </c>
      <c r="I13" s="64">
        <v>5927</v>
      </c>
      <c r="J13" s="23">
        <f t="shared" si="0"/>
        <v>5691.8</v>
      </c>
    </row>
    <row r="14" spans="1:10" x14ac:dyDescent="0.15">
      <c r="A14" s="6"/>
      <c r="B14" s="39" t="s">
        <v>71</v>
      </c>
      <c r="C14" s="36">
        <v>382</v>
      </c>
      <c r="D14" s="36">
        <v>66</v>
      </c>
      <c r="E14" s="36">
        <v>480</v>
      </c>
      <c r="F14" s="36">
        <v>73</v>
      </c>
      <c r="G14" s="7">
        <v>605</v>
      </c>
      <c r="H14" s="7">
        <v>711</v>
      </c>
      <c r="I14" s="20">
        <v>802</v>
      </c>
      <c r="J14" s="23">
        <f t="shared" si="0"/>
        <v>623.79999999999995</v>
      </c>
    </row>
    <row r="15" spans="1:10" x14ac:dyDescent="0.15">
      <c r="A15" s="6"/>
      <c r="B15" s="39" t="s">
        <v>72</v>
      </c>
      <c r="C15" s="7">
        <v>7033</v>
      </c>
      <c r="D15" s="7">
        <v>754</v>
      </c>
      <c r="E15" s="7">
        <v>7433</v>
      </c>
      <c r="F15" s="7">
        <v>685</v>
      </c>
      <c r="G15" s="7">
        <v>8590</v>
      </c>
      <c r="H15" s="7">
        <v>8813</v>
      </c>
      <c r="I15" s="20">
        <v>9283</v>
      </c>
      <c r="J15" s="23">
        <f t="shared" si="0"/>
        <v>8518.2000000000007</v>
      </c>
    </row>
    <row r="16" spans="1:10" x14ac:dyDescent="0.15">
      <c r="A16" s="6"/>
      <c r="B16" s="39" t="s">
        <v>73</v>
      </c>
      <c r="C16" s="20">
        <f t="shared" ref="C16:H16" si="1">C15-C14</f>
        <v>6651</v>
      </c>
      <c r="D16" s="20">
        <f t="shared" si="1"/>
        <v>688</v>
      </c>
      <c r="E16" s="20">
        <f t="shared" si="1"/>
        <v>6953</v>
      </c>
      <c r="F16" s="20">
        <f t="shared" si="1"/>
        <v>612</v>
      </c>
      <c r="G16" s="20">
        <f t="shared" si="1"/>
        <v>7985</v>
      </c>
      <c r="H16" s="20">
        <f t="shared" si="1"/>
        <v>8102</v>
      </c>
      <c r="I16" s="20">
        <v>8481</v>
      </c>
      <c r="J16" s="23">
        <f t="shared" si="0"/>
        <v>7894.4</v>
      </c>
    </row>
    <row r="17" spans="1:1" x14ac:dyDescent="0.15">
      <c r="A17" t="s">
        <v>30</v>
      </c>
    </row>
    <row r="18" spans="1:1" x14ac:dyDescent="0.15">
      <c r="A18" t="s">
        <v>31</v>
      </c>
    </row>
    <row r="19" spans="1:1" x14ac:dyDescent="0.15">
      <c r="A19" t="s">
        <v>32</v>
      </c>
    </row>
  </sheetData>
  <mergeCells count="6">
    <mergeCell ref="A8:A13"/>
    <mergeCell ref="A5:B5"/>
    <mergeCell ref="C5:D5"/>
    <mergeCell ref="E5:F5"/>
    <mergeCell ref="J5:J6"/>
    <mergeCell ref="A6:B6"/>
  </mergeCells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6"/>
  <sheetViews>
    <sheetView showRuler="0" topLeftCell="C1" workbookViewId="0">
      <selection activeCell="N40" sqref="N40"/>
    </sheetView>
  </sheetViews>
  <sheetFormatPr baseColWidth="10" defaultColWidth="11.5" defaultRowHeight="13" x14ac:dyDescent="0.15"/>
  <cols>
    <col min="1" max="1" width="48.83203125" customWidth="1"/>
    <col min="2" max="2" width="37.6640625" customWidth="1"/>
    <col min="3" max="9" width="20.83203125" customWidth="1"/>
    <col min="13" max="13" width="21.83203125" customWidth="1"/>
  </cols>
  <sheetData>
    <row r="1" spans="1:20" x14ac:dyDescent="0.15">
      <c r="A1" t="s">
        <v>0</v>
      </c>
    </row>
    <row r="2" spans="1:20" x14ac:dyDescent="0.15">
      <c r="A2" t="s">
        <v>1</v>
      </c>
    </row>
    <row r="3" spans="1:20" x14ac:dyDescent="0.15">
      <c r="A3" t="s">
        <v>2</v>
      </c>
    </row>
    <row r="4" spans="1:20" x14ac:dyDescent="0.15">
      <c r="A4" t="s">
        <v>40</v>
      </c>
    </row>
    <row r="5" spans="1:20" ht="42" x14ac:dyDescent="0.15">
      <c r="A5" s="80" t="s">
        <v>4</v>
      </c>
      <c r="B5" s="81"/>
      <c r="C5" s="80" t="s">
        <v>5</v>
      </c>
      <c r="D5" s="81"/>
      <c r="E5" s="80" t="s">
        <v>6</v>
      </c>
      <c r="F5" s="81"/>
      <c r="G5" s="80" t="s">
        <v>7</v>
      </c>
      <c r="H5" s="81"/>
      <c r="I5" s="82" t="s">
        <v>24</v>
      </c>
      <c r="N5" s="9" t="s">
        <v>13</v>
      </c>
      <c r="O5" s="9" t="s">
        <v>20</v>
      </c>
      <c r="P5" s="9" t="s">
        <v>34</v>
      </c>
      <c r="Q5" s="9" t="s">
        <v>21</v>
      </c>
      <c r="R5" s="9" t="s">
        <v>22</v>
      </c>
      <c r="S5" s="9" t="s">
        <v>23</v>
      </c>
      <c r="T5" s="9" t="s">
        <v>35</v>
      </c>
    </row>
    <row r="6" spans="1:20" ht="56" x14ac:dyDescent="0.15">
      <c r="A6" s="80" t="s">
        <v>8</v>
      </c>
      <c r="B6" s="81"/>
      <c r="C6" s="1" t="s">
        <v>9</v>
      </c>
      <c r="D6" s="1" t="s">
        <v>10</v>
      </c>
      <c r="E6" s="1" t="s">
        <v>9</v>
      </c>
      <c r="F6" s="1" t="s">
        <v>10</v>
      </c>
      <c r="G6" s="1" t="s">
        <v>9</v>
      </c>
      <c r="H6" s="1" t="s">
        <v>10</v>
      </c>
      <c r="I6" s="77"/>
      <c r="M6" s="9" t="s">
        <v>39</v>
      </c>
      <c r="N6" s="10"/>
      <c r="O6" s="10"/>
      <c r="P6" s="10"/>
      <c r="Q6" s="10"/>
      <c r="R6" s="10"/>
      <c r="S6" s="10"/>
      <c r="T6" s="10"/>
    </row>
    <row r="7" spans="1:20" x14ac:dyDescent="0.15">
      <c r="A7" s="2" t="s">
        <v>11</v>
      </c>
      <c r="B7" s="2" t="s">
        <v>12</v>
      </c>
      <c r="C7" s="4" t="s">
        <v>8</v>
      </c>
      <c r="D7" s="4" t="s">
        <v>8</v>
      </c>
      <c r="E7" s="4" t="s">
        <v>8</v>
      </c>
      <c r="F7" s="4" t="s">
        <v>8</v>
      </c>
      <c r="G7" s="4" t="s">
        <v>8</v>
      </c>
      <c r="H7" s="4" t="s">
        <v>8</v>
      </c>
      <c r="I7" s="8"/>
      <c r="M7" s="11" t="s">
        <v>14</v>
      </c>
      <c r="N7" s="12">
        <f t="shared" ref="N7:N12" si="0">I9</f>
        <v>0.66666666666666663</v>
      </c>
      <c r="O7" s="12">
        <f>I16</f>
        <v>104</v>
      </c>
      <c r="P7" s="12">
        <f>I68</f>
        <v>38.333333333333336</v>
      </c>
      <c r="Q7" s="12">
        <f>I23</f>
        <v>166.33333333333334</v>
      </c>
      <c r="R7" s="12">
        <f>I30</f>
        <v>991.66666666666663</v>
      </c>
      <c r="S7" s="12">
        <f>I37</f>
        <v>589</v>
      </c>
      <c r="T7" s="12">
        <f>I52</f>
        <v>1182.6666666666667</v>
      </c>
    </row>
    <row r="8" spans="1:20" x14ac:dyDescent="0.15">
      <c r="C8" s="4"/>
      <c r="D8" s="4"/>
      <c r="E8" s="4"/>
      <c r="F8" s="4"/>
      <c r="G8" s="4"/>
      <c r="H8" s="4"/>
      <c r="I8" s="8"/>
      <c r="M8" s="11" t="s">
        <v>15</v>
      </c>
      <c r="N8" s="12">
        <f t="shared" si="0"/>
        <v>1</v>
      </c>
      <c r="O8" s="12">
        <f t="shared" ref="O8:O12" si="1">I17</f>
        <v>5.333333333333333</v>
      </c>
      <c r="P8" s="12">
        <f t="shared" ref="P8:P12" si="2">I69</f>
        <v>3.6666666666666665</v>
      </c>
      <c r="Q8" s="12">
        <f t="shared" ref="Q8:Q12" si="3">I24</f>
        <v>12</v>
      </c>
      <c r="R8" s="12">
        <f t="shared" ref="R8:R12" si="4">I31</f>
        <v>41</v>
      </c>
      <c r="S8" s="12">
        <f t="shared" ref="S8:S12" si="5">I38</f>
        <v>46</v>
      </c>
      <c r="T8" s="12">
        <f t="shared" ref="T8:T12" si="6">I53</f>
        <v>85</v>
      </c>
    </row>
    <row r="9" spans="1:20" x14ac:dyDescent="0.15">
      <c r="A9" s="83" t="s">
        <v>13</v>
      </c>
      <c r="B9" s="3" t="s">
        <v>14</v>
      </c>
      <c r="C9" s="4"/>
      <c r="D9" s="4"/>
      <c r="E9" s="4"/>
      <c r="F9" s="4"/>
      <c r="G9" s="5">
        <v>2</v>
      </c>
      <c r="H9" s="4"/>
      <c r="I9" s="8">
        <f>(SUM(C9:H9))/3</f>
        <v>0.66666666666666663</v>
      </c>
      <c r="M9" s="11" t="s">
        <v>16</v>
      </c>
      <c r="N9" s="12">
        <f t="shared" si="0"/>
        <v>7</v>
      </c>
      <c r="O9" s="12">
        <f t="shared" si="1"/>
        <v>189.33333333333334</v>
      </c>
      <c r="P9" s="12">
        <f t="shared" si="2"/>
        <v>95</v>
      </c>
      <c r="Q9" s="12">
        <f t="shared" si="3"/>
        <v>492.66666666666669</v>
      </c>
      <c r="R9" s="12">
        <f t="shared" si="4"/>
        <v>1465</v>
      </c>
      <c r="S9" s="12">
        <f t="shared" si="5"/>
        <v>1284</v>
      </c>
      <c r="T9" s="12">
        <f t="shared" si="6"/>
        <v>3557</v>
      </c>
    </row>
    <row r="10" spans="1:20" x14ac:dyDescent="0.15">
      <c r="A10" s="81"/>
      <c r="B10" s="3" t="s">
        <v>15</v>
      </c>
      <c r="C10" s="5">
        <v>1</v>
      </c>
      <c r="D10" s="4"/>
      <c r="E10" s="5">
        <v>2</v>
      </c>
      <c r="F10" s="4"/>
      <c r="G10" s="4"/>
      <c r="H10" s="4"/>
      <c r="I10" s="8">
        <f t="shared" ref="I10:I42" si="7">(SUM(C10:H10))/3</f>
        <v>1</v>
      </c>
      <c r="M10" s="11" t="s">
        <v>17</v>
      </c>
      <c r="N10" s="12">
        <f t="shared" si="0"/>
        <v>4.333333333333333</v>
      </c>
      <c r="O10" s="12">
        <f t="shared" si="1"/>
        <v>95</v>
      </c>
      <c r="P10" s="12">
        <f t="shared" si="2"/>
        <v>63</v>
      </c>
      <c r="Q10" s="12">
        <f t="shared" si="3"/>
        <v>203.66666666666666</v>
      </c>
      <c r="R10" s="12">
        <f t="shared" si="4"/>
        <v>650.33333333333337</v>
      </c>
      <c r="S10" s="12">
        <f t="shared" si="5"/>
        <v>581.33333333333337</v>
      </c>
      <c r="T10" s="12">
        <f t="shared" si="6"/>
        <v>1717</v>
      </c>
    </row>
    <row r="11" spans="1:20" x14ac:dyDescent="0.15">
      <c r="A11" s="81"/>
      <c r="B11" s="3" t="s">
        <v>16</v>
      </c>
      <c r="C11" s="5">
        <v>7</v>
      </c>
      <c r="D11" s="4"/>
      <c r="E11" s="5">
        <v>8</v>
      </c>
      <c r="F11" s="4"/>
      <c r="G11" s="5">
        <v>6</v>
      </c>
      <c r="H11" s="4"/>
      <c r="I11" s="8">
        <f t="shared" si="7"/>
        <v>7</v>
      </c>
      <c r="M11" s="11" t="s">
        <v>18</v>
      </c>
      <c r="N11" s="12">
        <f t="shared" si="0"/>
        <v>91</v>
      </c>
      <c r="O11" s="12">
        <f t="shared" si="1"/>
        <v>1000</v>
      </c>
      <c r="P11" s="12">
        <f t="shared" si="2"/>
        <v>957.66666666666663</v>
      </c>
      <c r="Q11" s="12">
        <f t="shared" si="3"/>
        <v>2462.3333333333335</v>
      </c>
      <c r="R11" s="12">
        <f t="shared" si="4"/>
        <v>5209</v>
      </c>
      <c r="S11" s="12">
        <f t="shared" si="5"/>
        <v>5877.666666666667</v>
      </c>
      <c r="T11" s="12">
        <f t="shared" si="6"/>
        <v>14646.666666666666</v>
      </c>
    </row>
    <row r="12" spans="1:20" x14ac:dyDescent="0.15">
      <c r="A12" s="81"/>
      <c r="B12" s="3" t="s">
        <v>17</v>
      </c>
      <c r="C12" s="5">
        <v>3</v>
      </c>
      <c r="D12" s="4"/>
      <c r="E12" s="5">
        <v>6</v>
      </c>
      <c r="F12" s="4"/>
      <c r="G12" s="5">
        <v>4</v>
      </c>
      <c r="H12" s="4"/>
      <c r="I12" s="8">
        <f t="shared" si="7"/>
        <v>4.333333333333333</v>
      </c>
      <c r="M12" s="11" t="s">
        <v>19</v>
      </c>
      <c r="N12" s="12">
        <f t="shared" si="0"/>
        <v>14.333333333333334</v>
      </c>
      <c r="O12" s="12">
        <f t="shared" si="1"/>
        <v>147.66666666666666</v>
      </c>
      <c r="P12" s="12">
        <f t="shared" si="2"/>
        <v>160.66666666666666</v>
      </c>
      <c r="Q12" s="12">
        <f t="shared" si="3"/>
        <v>399.66666666666669</v>
      </c>
      <c r="R12" s="12">
        <f t="shared" si="4"/>
        <v>1405</v>
      </c>
      <c r="S12" s="12">
        <f t="shared" si="5"/>
        <v>962.66666666666663</v>
      </c>
      <c r="T12" s="12">
        <f t="shared" si="6"/>
        <v>2603.3333333333335</v>
      </c>
    </row>
    <row r="13" spans="1:20" x14ac:dyDescent="0.15">
      <c r="A13" s="81"/>
      <c r="B13" s="3" t="s">
        <v>18</v>
      </c>
      <c r="C13" s="5">
        <v>93</v>
      </c>
      <c r="D13" s="4"/>
      <c r="E13" s="5">
        <v>98</v>
      </c>
      <c r="F13" s="4"/>
      <c r="G13" s="5">
        <v>82</v>
      </c>
      <c r="H13" s="4"/>
      <c r="I13" s="8">
        <f t="shared" si="7"/>
        <v>91</v>
      </c>
      <c r="M13" s="11" t="s">
        <v>36</v>
      </c>
      <c r="N13" s="12">
        <f>SUM(N7:N12)</f>
        <v>118.33333333333333</v>
      </c>
      <c r="O13" s="12">
        <f t="shared" ref="O13:T13" si="8">SUM(O7:O12)</f>
        <v>1541.3333333333335</v>
      </c>
      <c r="P13" s="12">
        <f t="shared" si="8"/>
        <v>1318.3333333333333</v>
      </c>
      <c r="Q13" s="12">
        <f t="shared" si="8"/>
        <v>3736.6666666666665</v>
      </c>
      <c r="R13" s="12">
        <f t="shared" si="8"/>
        <v>9762</v>
      </c>
      <c r="S13" s="12">
        <f t="shared" si="8"/>
        <v>9340.6666666666661</v>
      </c>
      <c r="T13" s="12">
        <f t="shared" si="8"/>
        <v>23791.666666666664</v>
      </c>
    </row>
    <row r="14" spans="1:20" x14ac:dyDescent="0.15">
      <c r="A14" s="81"/>
      <c r="B14" s="3" t="s">
        <v>19</v>
      </c>
      <c r="C14" s="5">
        <v>13</v>
      </c>
      <c r="D14" s="4"/>
      <c r="E14" s="5">
        <v>20</v>
      </c>
      <c r="F14" s="4"/>
      <c r="G14" s="5">
        <v>10</v>
      </c>
      <c r="H14" s="4"/>
      <c r="I14" s="8">
        <f>(SUM(C14:H14))/3</f>
        <v>14.333333333333334</v>
      </c>
      <c r="M14" s="11" t="s">
        <v>37</v>
      </c>
      <c r="N14" s="12">
        <f>SUM(N7,N8,N10)</f>
        <v>6</v>
      </c>
      <c r="O14" s="12">
        <f t="shared" ref="O14:T14" si="9">SUM(O7,O8,O10)</f>
        <v>204.33333333333331</v>
      </c>
      <c r="P14" s="12">
        <f t="shared" si="9"/>
        <v>105</v>
      </c>
      <c r="Q14" s="12">
        <f t="shared" si="9"/>
        <v>382</v>
      </c>
      <c r="R14" s="12">
        <f t="shared" si="9"/>
        <v>1683</v>
      </c>
      <c r="S14" s="12">
        <f t="shared" si="9"/>
        <v>1216.3333333333335</v>
      </c>
      <c r="T14" s="12">
        <f t="shared" si="9"/>
        <v>2984.666666666667</v>
      </c>
    </row>
    <row r="15" spans="1:20" x14ac:dyDescent="0.15">
      <c r="A15" s="6"/>
      <c r="C15" s="7"/>
      <c r="D15" s="6"/>
      <c r="E15" s="7"/>
      <c r="F15" s="7"/>
      <c r="G15" s="7"/>
      <c r="H15" s="7"/>
      <c r="M15" s="11" t="s">
        <v>38</v>
      </c>
      <c r="N15" s="13">
        <f>N14/N13</f>
        <v>5.0704225352112678E-2</v>
      </c>
      <c r="O15" s="13">
        <f t="shared" ref="O15:T15" si="10">O14/O13</f>
        <v>0.1325692041522491</v>
      </c>
      <c r="P15" s="13">
        <f t="shared" si="10"/>
        <v>7.9646017699115043E-2</v>
      </c>
      <c r="Q15" s="13">
        <f t="shared" si="10"/>
        <v>0.10223015165031223</v>
      </c>
      <c r="R15" s="13">
        <f t="shared" si="10"/>
        <v>0.17240319606637983</v>
      </c>
      <c r="S15" s="13">
        <f t="shared" si="10"/>
        <v>0.13021911355363644</v>
      </c>
      <c r="T15" s="13">
        <f t="shared" si="10"/>
        <v>0.12545008756567427</v>
      </c>
    </row>
    <row r="16" spans="1:20" x14ac:dyDescent="0.15">
      <c r="A16" s="83" t="s">
        <v>20</v>
      </c>
      <c r="B16" s="3" t="s">
        <v>14</v>
      </c>
      <c r="C16" s="5">
        <v>90</v>
      </c>
      <c r="D16" s="4"/>
      <c r="E16" s="5">
        <v>93</v>
      </c>
      <c r="F16" s="4"/>
      <c r="G16" s="5">
        <v>129</v>
      </c>
      <c r="H16" s="4"/>
      <c r="I16" s="8">
        <f t="shared" si="7"/>
        <v>104</v>
      </c>
    </row>
    <row r="17" spans="1:9" x14ac:dyDescent="0.15">
      <c r="A17" s="81"/>
      <c r="B17" s="3" t="s">
        <v>15</v>
      </c>
      <c r="C17" s="5">
        <v>5</v>
      </c>
      <c r="D17" s="4"/>
      <c r="E17" s="5">
        <v>5</v>
      </c>
      <c r="F17" s="4"/>
      <c r="G17" s="5">
        <v>6</v>
      </c>
      <c r="H17" s="4"/>
      <c r="I17" s="8">
        <f t="shared" si="7"/>
        <v>5.333333333333333</v>
      </c>
    </row>
    <row r="18" spans="1:9" x14ac:dyDescent="0.15">
      <c r="A18" s="81"/>
      <c r="B18" s="3" t="s">
        <v>16</v>
      </c>
      <c r="C18" s="5">
        <v>186</v>
      </c>
      <c r="D18" s="4"/>
      <c r="E18" s="5">
        <v>208</v>
      </c>
      <c r="F18" s="4"/>
      <c r="G18" s="5">
        <v>174</v>
      </c>
      <c r="H18" s="4"/>
      <c r="I18" s="8">
        <f t="shared" si="7"/>
        <v>189.33333333333334</v>
      </c>
    </row>
    <row r="19" spans="1:9" x14ac:dyDescent="0.15">
      <c r="A19" s="81"/>
      <c r="B19" s="3" t="s">
        <v>17</v>
      </c>
      <c r="C19" s="5">
        <v>96</v>
      </c>
      <c r="D19" s="4"/>
      <c r="E19" s="5">
        <v>107</v>
      </c>
      <c r="F19" s="4"/>
      <c r="G19" s="5">
        <v>82</v>
      </c>
      <c r="H19" s="4"/>
      <c r="I19" s="8">
        <f t="shared" si="7"/>
        <v>95</v>
      </c>
    </row>
    <row r="20" spans="1:9" x14ac:dyDescent="0.15">
      <c r="A20" s="81"/>
      <c r="B20" s="3" t="s">
        <v>18</v>
      </c>
      <c r="C20" s="5">
        <v>926</v>
      </c>
      <c r="D20" s="4"/>
      <c r="E20" s="5">
        <v>964</v>
      </c>
      <c r="F20" s="4"/>
      <c r="G20" s="5">
        <v>1110</v>
      </c>
      <c r="H20" s="4"/>
      <c r="I20" s="8">
        <f t="shared" si="7"/>
        <v>1000</v>
      </c>
    </row>
    <row r="21" spans="1:9" x14ac:dyDescent="0.15">
      <c r="A21" s="81"/>
      <c r="B21" s="3" t="s">
        <v>19</v>
      </c>
      <c r="C21" s="5">
        <v>162</v>
      </c>
      <c r="D21" s="4"/>
      <c r="E21" s="5">
        <v>155</v>
      </c>
      <c r="F21" s="4"/>
      <c r="G21" s="5">
        <v>126</v>
      </c>
      <c r="H21" s="4"/>
      <c r="I21" s="8">
        <f t="shared" si="7"/>
        <v>147.66666666666666</v>
      </c>
    </row>
    <row r="23" spans="1:9" x14ac:dyDescent="0.15">
      <c r="A23" s="83" t="s">
        <v>21</v>
      </c>
      <c r="B23" s="3" t="s">
        <v>14</v>
      </c>
      <c r="C23" s="5">
        <v>154</v>
      </c>
      <c r="D23" s="4"/>
      <c r="E23" s="5">
        <v>164</v>
      </c>
      <c r="F23" s="5">
        <v>2</v>
      </c>
      <c r="G23" s="5">
        <v>179</v>
      </c>
      <c r="H23" s="4"/>
      <c r="I23" s="8">
        <f t="shared" si="7"/>
        <v>166.33333333333334</v>
      </c>
    </row>
    <row r="24" spans="1:9" x14ac:dyDescent="0.15">
      <c r="A24" s="81"/>
      <c r="B24" s="3" t="s">
        <v>15</v>
      </c>
      <c r="C24" s="5">
        <v>11</v>
      </c>
      <c r="D24" s="4"/>
      <c r="E24" s="5">
        <v>14</v>
      </c>
      <c r="F24" s="4"/>
      <c r="G24" s="5">
        <v>11</v>
      </c>
      <c r="H24" s="4"/>
      <c r="I24" s="8">
        <f t="shared" si="7"/>
        <v>12</v>
      </c>
    </row>
    <row r="25" spans="1:9" x14ac:dyDescent="0.15">
      <c r="A25" s="81"/>
      <c r="B25" s="3" t="s">
        <v>16</v>
      </c>
      <c r="C25" s="5">
        <v>459</v>
      </c>
      <c r="D25" s="5">
        <v>1</v>
      </c>
      <c r="E25" s="5">
        <v>514</v>
      </c>
      <c r="F25" s="4"/>
      <c r="G25" s="5">
        <v>504</v>
      </c>
      <c r="H25" s="4"/>
      <c r="I25" s="8">
        <f t="shared" si="7"/>
        <v>492.66666666666669</v>
      </c>
    </row>
    <row r="26" spans="1:9" x14ac:dyDescent="0.15">
      <c r="A26" s="81"/>
      <c r="B26" s="3" t="s">
        <v>17</v>
      </c>
      <c r="C26" s="5">
        <v>164</v>
      </c>
      <c r="D26" s="5">
        <v>1</v>
      </c>
      <c r="E26" s="5">
        <v>214</v>
      </c>
      <c r="F26" s="4"/>
      <c r="G26" s="5">
        <v>232</v>
      </c>
      <c r="H26" s="4"/>
      <c r="I26" s="8">
        <f t="shared" si="7"/>
        <v>203.66666666666666</v>
      </c>
    </row>
    <row r="27" spans="1:9" x14ac:dyDescent="0.15">
      <c r="A27" s="81"/>
      <c r="B27" s="3" t="s">
        <v>18</v>
      </c>
      <c r="C27" s="5">
        <v>2325</v>
      </c>
      <c r="D27" s="5">
        <v>4</v>
      </c>
      <c r="E27" s="5">
        <v>2449</v>
      </c>
      <c r="F27" s="5">
        <v>4</v>
      </c>
      <c r="G27" s="5">
        <v>2596</v>
      </c>
      <c r="H27" s="5">
        <v>9</v>
      </c>
      <c r="I27" s="8">
        <f t="shared" si="7"/>
        <v>2462.3333333333335</v>
      </c>
    </row>
    <row r="28" spans="1:9" x14ac:dyDescent="0.15">
      <c r="A28" s="81"/>
      <c r="B28" s="3" t="s">
        <v>19</v>
      </c>
      <c r="C28" s="5">
        <v>369</v>
      </c>
      <c r="D28" s="4"/>
      <c r="E28" s="5">
        <v>403</v>
      </c>
      <c r="F28" s="5">
        <v>1</v>
      </c>
      <c r="G28" s="5">
        <v>421</v>
      </c>
      <c r="H28" s="5">
        <v>5</v>
      </c>
      <c r="I28" s="8">
        <f t="shared" si="7"/>
        <v>399.66666666666669</v>
      </c>
    </row>
    <row r="30" spans="1:9" x14ac:dyDescent="0.15">
      <c r="A30" s="83" t="s">
        <v>22</v>
      </c>
      <c r="B30" s="3" t="s">
        <v>14</v>
      </c>
      <c r="C30" s="5">
        <v>905</v>
      </c>
      <c r="D30" s="5">
        <v>1</v>
      </c>
      <c r="E30" s="5">
        <v>975</v>
      </c>
      <c r="F30" s="5">
        <v>1</v>
      </c>
      <c r="G30" s="5">
        <v>1093</v>
      </c>
      <c r="H30" s="4"/>
      <c r="I30" s="8">
        <f t="shared" si="7"/>
        <v>991.66666666666663</v>
      </c>
    </row>
    <row r="31" spans="1:9" x14ac:dyDescent="0.15">
      <c r="A31" s="81"/>
      <c r="B31" s="3" t="s">
        <v>15</v>
      </c>
      <c r="C31" s="5">
        <v>37</v>
      </c>
      <c r="D31" s="4"/>
      <c r="E31" s="5">
        <v>44</v>
      </c>
      <c r="F31" s="4"/>
      <c r="G31" s="5">
        <v>42</v>
      </c>
      <c r="H31" s="4"/>
      <c r="I31" s="8">
        <f t="shared" si="7"/>
        <v>41</v>
      </c>
    </row>
    <row r="32" spans="1:9" x14ac:dyDescent="0.15">
      <c r="A32" s="81"/>
      <c r="B32" s="3" t="s">
        <v>16</v>
      </c>
      <c r="C32" s="5">
        <v>1392</v>
      </c>
      <c r="D32" s="5">
        <v>5</v>
      </c>
      <c r="E32" s="5">
        <v>1533</v>
      </c>
      <c r="F32" s="5">
        <v>7</v>
      </c>
      <c r="G32" s="5">
        <v>1452</v>
      </c>
      <c r="H32" s="5">
        <v>6</v>
      </c>
      <c r="I32" s="8">
        <f t="shared" si="7"/>
        <v>1465</v>
      </c>
    </row>
    <row r="33" spans="1:9" x14ac:dyDescent="0.15">
      <c r="A33" s="81"/>
      <c r="B33" s="3" t="s">
        <v>17</v>
      </c>
      <c r="C33" s="5">
        <v>610</v>
      </c>
      <c r="D33" s="5">
        <v>2</v>
      </c>
      <c r="E33" s="5">
        <v>603</v>
      </c>
      <c r="F33" s="5">
        <v>2</v>
      </c>
      <c r="G33" s="5">
        <v>732</v>
      </c>
      <c r="H33" s="5">
        <v>2</v>
      </c>
      <c r="I33" s="8">
        <f t="shared" si="7"/>
        <v>650.33333333333337</v>
      </c>
    </row>
    <row r="34" spans="1:9" x14ac:dyDescent="0.15">
      <c r="A34" s="81"/>
      <c r="B34" s="3" t="s">
        <v>18</v>
      </c>
      <c r="C34" s="5">
        <v>4872</v>
      </c>
      <c r="D34" s="5">
        <v>15</v>
      </c>
      <c r="E34" s="5">
        <v>5175</v>
      </c>
      <c r="F34" s="5">
        <v>27</v>
      </c>
      <c r="G34" s="5">
        <v>5516</v>
      </c>
      <c r="H34" s="5">
        <v>22</v>
      </c>
      <c r="I34" s="8">
        <f t="shared" si="7"/>
        <v>5209</v>
      </c>
    </row>
    <row r="35" spans="1:9" x14ac:dyDescent="0.15">
      <c r="A35" s="81"/>
      <c r="B35" s="3" t="s">
        <v>19</v>
      </c>
      <c r="C35" s="5">
        <v>1440</v>
      </c>
      <c r="D35" s="5">
        <v>1</v>
      </c>
      <c r="E35" s="5">
        <v>1396</v>
      </c>
      <c r="F35" s="4"/>
      <c r="G35" s="5">
        <v>1377</v>
      </c>
      <c r="H35" s="5">
        <v>1</v>
      </c>
      <c r="I35" s="8">
        <f t="shared" si="7"/>
        <v>1405</v>
      </c>
    </row>
    <row r="37" spans="1:9" x14ac:dyDescent="0.15">
      <c r="A37" s="83" t="s">
        <v>23</v>
      </c>
      <c r="B37" s="3" t="s">
        <v>14</v>
      </c>
      <c r="C37" s="5">
        <v>509</v>
      </c>
      <c r="D37" s="5">
        <v>2</v>
      </c>
      <c r="E37" s="5">
        <v>588</v>
      </c>
      <c r="F37" s="5">
        <v>1</v>
      </c>
      <c r="G37" s="5">
        <v>665</v>
      </c>
      <c r="H37" s="5">
        <v>2</v>
      </c>
      <c r="I37" s="8">
        <f t="shared" si="7"/>
        <v>589</v>
      </c>
    </row>
    <row r="38" spans="1:9" x14ac:dyDescent="0.15">
      <c r="A38" s="81"/>
      <c r="B38" s="3" t="s">
        <v>15</v>
      </c>
      <c r="C38" s="5">
        <v>51</v>
      </c>
      <c r="D38" s="4"/>
      <c r="E38" s="5">
        <v>40</v>
      </c>
      <c r="F38" s="4"/>
      <c r="G38" s="5">
        <v>47</v>
      </c>
      <c r="H38" s="4"/>
      <c r="I38" s="8">
        <f t="shared" si="7"/>
        <v>46</v>
      </c>
    </row>
    <row r="39" spans="1:9" x14ac:dyDescent="0.15">
      <c r="A39" s="81"/>
      <c r="B39" s="3" t="s">
        <v>16</v>
      </c>
      <c r="C39" s="5">
        <v>1207</v>
      </c>
      <c r="D39" s="5">
        <v>1</v>
      </c>
      <c r="E39" s="5">
        <v>1231</v>
      </c>
      <c r="F39" s="5">
        <v>2</v>
      </c>
      <c r="G39" s="5">
        <v>1408</v>
      </c>
      <c r="H39" s="5">
        <v>3</v>
      </c>
      <c r="I39" s="8">
        <f t="shared" si="7"/>
        <v>1284</v>
      </c>
    </row>
    <row r="40" spans="1:9" x14ac:dyDescent="0.15">
      <c r="A40" s="81"/>
      <c r="B40" s="3" t="s">
        <v>17</v>
      </c>
      <c r="C40" s="5">
        <v>508</v>
      </c>
      <c r="D40" s="4"/>
      <c r="E40" s="5">
        <v>567</v>
      </c>
      <c r="F40" s="5">
        <v>1</v>
      </c>
      <c r="G40" s="5">
        <v>668</v>
      </c>
      <c r="H40" s="4"/>
      <c r="I40" s="8">
        <f t="shared" si="7"/>
        <v>581.33333333333337</v>
      </c>
    </row>
    <row r="41" spans="1:9" x14ac:dyDescent="0.15">
      <c r="A41" s="81"/>
      <c r="B41" s="3" t="s">
        <v>18</v>
      </c>
      <c r="C41" s="5">
        <v>5528</v>
      </c>
      <c r="D41" s="4"/>
      <c r="E41" s="5">
        <v>5736</v>
      </c>
      <c r="F41" s="5">
        <v>5</v>
      </c>
      <c r="G41" s="5">
        <v>6355</v>
      </c>
      <c r="H41" s="5">
        <v>9</v>
      </c>
      <c r="I41" s="8">
        <f t="shared" si="7"/>
        <v>5877.666666666667</v>
      </c>
    </row>
    <row r="42" spans="1:9" x14ac:dyDescent="0.15">
      <c r="A42" s="81"/>
      <c r="B42" s="3" t="s">
        <v>19</v>
      </c>
      <c r="C42" s="5">
        <v>947</v>
      </c>
      <c r="D42" s="5">
        <v>1</v>
      </c>
      <c r="E42" s="5">
        <v>974</v>
      </c>
      <c r="F42" s="5">
        <v>1</v>
      </c>
      <c r="G42" s="5">
        <v>963</v>
      </c>
      <c r="H42" s="5">
        <v>2</v>
      </c>
      <c r="I42" s="8">
        <f t="shared" si="7"/>
        <v>962.66666666666663</v>
      </c>
    </row>
    <row r="45" spans="1:9" x14ac:dyDescent="0.15">
      <c r="A45" t="s">
        <v>0</v>
      </c>
    </row>
    <row r="46" spans="1:9" x14ac:dyDescent="0.15">
      <c r="A46" t="s">
        <v>2</v>
      </c>
    </row>
    <row r="47" spans="1:9" x14ac:dyDescent="0.15">
      <c r="A47" t="s">
        <v>40</v>
      </c>
    </row>
    <row r="48" spans="1:9" x14ac:dyDescent="0.15">
      <c r="A48" t="s">
        <v>25</v>
      </c>
    </row>
    <row r="49" spans="1:9" x14ac:dyDescent="0.15">
      <c r="A49" s="78" t="s">
        <v>4</v>
      </c>
      <c r="B49" s="79"/>
      <c r="C49" s="80" t="s">
        <v>5</v>
      </c>
      <c r="D49" s="81"/>
      <c r="E49" s="80" t="s">
        <v>6</v>
      </c>
      <c r="F49" s="81"/>
      <c r="G49" s="80" t="s">
        <v>7</v>
      </c>
      <c r="H49" s="81"/>
      <c r="I49" s="82" t="s">
        <v>24</v>
      </c>
    </row>
    <row r="50" spans="1:9" ht="56" x14ac:dyDescent="0.15">
      <c r="A50" s="80" t="s">
        <v>8</v>
      </c>
      <c r="B50" s="81"/>
      <c r="C50" s="1" t="s">
        <v>9</v>
      </c>
      <c r="D50" s="1" t="s">
        <v>10</v>
      </c>
      <c r="E50" s="1" t="s">
        <v>9</v>
      </c>
      <c r="F50" s="1" t="s">
        <v>10</v>
      </c>
      <c r="G50" s="1" t="s">
        <v>9</v>
      </c>
      <c r="H50" s="1" t="s">
        <v>10</v>
      </c>
      <c r="I50" s="77"/>
    </row>
    <row r="51" spans="1:9" x14ac:dyDescent="0.15">
      <c r="A51" s="2" t="s">
        <v>26</v>
      </c>
      <c r="B51" s="2" t="s">
        <v>12</v>
      </c>
      <c r="C51" s="4" t="s">
        <v>8</v>
      </c>
      <c r="D51" s="4" t="s">
        <v>8</v>
      </c>
      <c r="E51" s="4" t="s">
        <v>8</v>
      </c>
      <c r="F51" s="4" t="s">
        <v>8</v>
      </c>
      <c r="G51" s="4" t="s">
        <v>8</v>
      </c>
      <c r="H51" s="4" t="s">
        <v>8</v>
      </c>
      <c r="I51" s="8"/>
    </row>
    <row r="52" spans="1:9" x14ac:dyDescent="0.15">
      <c r="A52" s="83" t="s">
        <v>27</v>
      </c>
      <c r="B52" s="3" t="s">
        <v>14</v>
      </c>
      <c r="C52" s="5">
        <v>1106</v>
      </c>
      <c r="D52" s="5">
        <v>1</v>
      </c>
      <c r="E52" s="5">
        <v>1180</v>
      </c>
      <c r="F52" s="5">
        <v>1</v>
      </c>
      <c r="G52" s="5">
        <v>1258</v>
      </c>
      <c r="H52" s="5">
        <v>2</v>
      </c>
      <c r="I52" s="8">
        <f>(SUM(C52:H52))/3</f>
        <v>1182.6666666666667</v>
      </c>
    </row>
    <row r="53" spans="1:9" x14ac:dyDescent="0.15">
      <c r="A53" s="81"/>
      <c r="B53" s="3" t="s">
        <v>15</v>
      </c>
      <c r="C53" s="5">
        <v>88</v>
      </c>
      <c r="D53" s="4"/>
      <c r="E53" s="5">
        <v>77</v>
      </c>
      <c r="F53" s="4"/>
      <c r="G53" s="5">
        <v>90</v>
      </c>
      <c r="H53" s="4"/>
      <c r="I53" s="8">
        <f t="shared" ref="I53:I57" si="11">(SUM(C53:H53))/3</f>
        <v>85</v>
      </c>
    </row>
    <row r="54" spans="1:9" x14ac:dyDescent="0.15">
      <c r="A54" s="81"/>
      <c r="B54" s="3" t="s">
        <v>16</v>
      </c>
      <c r="C54" s="5">
        <v>3267</v>
      </c>
      <c r="D54" s="5">
        <v>4</v>
      </c>
      <c r="E54" s="5">
        <v>3718</v>
      </c>
      <c r="F54" s="5">
        <v>1</v>
      </c>
      <c r="G54" s="5">
        <v>3679</v>
      </c>
      <c r="H54" s="5">
        <v>2</v>
      </c>
      <c r="I54" s="8">
        <f t="shared" si="11"/>
        <v>3557</v>
      </c>
    </row>
    <row r="55" spans="1:9" x14ac:dyDescent="0.15">
      <c r="A55" s="81"/>
      <c r="B55" s="3" t="s">
        <v>17</v>
      </c>
      <c r="C55" s="5">
        <v>1452</v>
      </c>
      <c r="D55" s="5">
        <v>1</v>
      </c>
      <c r="E55" s="5">
        <v>1703</v>
      </c>
      <c r="F55" s="5">
        <v>2</v>
      </c>
      <c r="G55" s="5">
        <v>1991</v>
      </c>
      <c r="H55" s="5">
        <v>2</v>
      </c>
      <c r="I55" s="8">
        <f t="shared" si="11"/>
        <v>1717</v>
      </c>
    </row>
    <row r="56" spans="1:9" x14ac:dyDescent="0.15">
      <c r="A56" s="81"/>
      <c r="B56" s="3" t="s">
        <v>18</v>
      </c>
      <c r="C56" s="5">
        <v>13037</v>
      </c>
      <c r="D56" s="5">
        <v>18</v>
      </c>
      <c r="E56" s="5">
        <v>14609</v>
      </c>
      <c r="F56" s="5">
        <v>25</v>
      </c>
      <c r="G56" s="5">
        <v>16238</v>
      </c>
      <c r="H56" s="5">
        <v>13</v>
      </c>
      <c r="I56" s="8">
        <f t="shared" si="11"/>
        <v>14646.666666666666</v>
      </c>
    </row>
    <row r="57" spans="1:9" x14ac:dyDescent="0.15">
      <c r="A57" s="81"/>
      <c r="B57" s="3" t="s">
        <v>19</v>
      </c>
      <c r="C57" s="5">
        <v>2610</v>
      </c>
      <c r="D57" s="5">
        <v>2</v>
      </c>
      <c r="E57" s="5">
        <v>2565</v>
      </c>
      <c r="F57" s="5">
        <v>2</v>
      </c>
      <c r="G57" s="5">
        <v>2631</v>
      </c>
      <c r="H57" s="4"/>
      <c r="I57" s="8">
        <f t="shared" si="11"/>
        <v>2603.3333333333335</v>
      </c>
    </row>
    <row r="58" spans="1:9" x14ac:dyDescent="0.15">
      <c r="A58" t="s">
        <v>28</v>
      </c>
    </row>
    <row r="61" spans="1:9" x14ac:dyDescent="0.15">
      <c r="A61" t="s">
        <v>0</v>
      </c>
    </row>
    <row r="62" spans="1:9" x14ac:dyDescent="0.15">
      <c r="A62" t="s">
        <v>2</v>
      </c>
    </row>
    <row r="63" spans="1:9" x14ac:dyDescent="0.15">
      <c r="A63" t="s">
        <v>40</v>
      </c>
    </row>
    <row r="64" spans="1:9" x14ac:dyDescent="0.15">
      <c r="A64" t="s">
        <v>29</v>
      </c>
    </row>
    <row r="65" spans="1:9" x14ac:dyDescent="0.15">
      <c r="A65" s="73" t="s">
        <v>4</v>
      </c>
      <c r="B65" s="74"/>
      <c r="C65" s="80" t="s">
        <v>5</v>
      </c>
      <c r="D65" s="81"/>
      <c r="E65" s="80" t="s">
        <v>6</v>
      </c>
      <c r="F65" s="81"/>
      <c r="G65" s="80" t="s">
        <v>7</v>
      </c>
      <c r="H65" s="81"/>
      <c r="I65" s="82" t="s">
        <v>24</v>
      </c>
    </row>
    <row r="66" spans="1:9" ht="56" x14ac:dyDescent="0.15">
      <c r="A66" s="78" t="s">
        <v>8</v>
      </c>
      <c r="B66" s="79"/>
      <c r="C66" s="1" t="s">
        <v>9</v>
      </c>
      <c r="D66" s="1" t="s">
        <v>10</v>
      </c>
      <c r="E66" s="1" t="s">
        <v>9</v>
      </c>
      <c r="F66" s="1" t="s">
        <v>10</v>
      </c>
      <c r="G66" s="1" t="s">
        <v>9</v>
      </c>
      <c r="H66" s="1" t="s">
        <v>10</v>
      </c>
      <c r="I66" s="77"/>
    </row>
    <row r="67" spans="1:9" x14ac:dyDescent="0.15">
      <c r="A67" s="2" t="s">
        <v>33</v>
      </c>
      <c r="B67" s="2" t="s">
        <v>12</v>
      </c>
      <c r="C67" s="4" t="s">
        <v>8</v>
      </c>
      <c r="D67" s="4" t="s">
        <v>8</v>
      </c>
      <c r="E67" s="4" t="s">
        <v>8</v>
      </c>
      <c r="F67" s="4" t="s">
        <v>8</v>
      </c>
      <c r="G67" s="4" t="s">
        <v>8</v>
      </c>
      <c r="H67" s="4" t="s">
        <v>8</v>
      </c>
      <c r="I67" s="8"/>
    </row>
    <row r="68" spans="1:9" x14ac:dyDescent="0.15">
      <c r="A68" s="83" t="s">
        <v>34</v>
      </c>
      <c r="B68" s="3" t="s">
        <v>14</v>
      </c>
      <c r="C68" s="5">
        <v>32</v>
      </c>
      <c r="D68" s="4"/>
      <c r="E68" s="5">
        <v>46</v>
      </c>
      <c r="F68" s="4"/>
      <c r="G68" s="5">
        <v>37</v>
      </c>
      <c r="H68" s="4"/>
      <c r="I68" s="8">
        <f>(SUM(C68:H68))/3</f>
        <v>38.333333333333336</v>
      </c>
    </row>
    <row r="69" spans="1:9" x14ac:dyDescent="0.15">
      <c r="A69" s="81"/>
      <c r="B69" s="3" t="s">
        <v>15</v>
      </c>
      <c r="C69" s="5">
        <v>3</v>
      </c>
      <c r="D69" s="4"/>
      <c r="E69" s="5">
        <v>4</v>
      </c>
      <c r="F69" s="4"/>
      <c r="G69" s="5">
        <v>4</v>
      </c>
      <c r="H69" s="4"/>
      <c r="I69" s="8">
        <f t="shared" ref="I69:I73" si="12">(SUM(C69:H69))/3</f>
        <v>3.6666666666666665</v>
      </c>
    </row>
    <row r="70" spans="1:9" x14ac:dyDescent="0.15">
      <c r="A70" s="81"/>
      <c r="B70" s="3" t="s">
        <v>16</v>
      </c>
      <c r="C70" s="5">
        <v>108</v>
      </c>
      <c r="D70" s="4"/>
      <c r="E70" s="5">
        <v>92</v>
      </c>
      <c r="F70" s="5">
        <v>1</v>
      </c>
      <c r="G70" s="5">
        <v>84</v>
      </c>
      <c r="H70" s="4"/>
      <c r="I70" s="8">
        <f t="shared" si="12"/>
        <v>95</v>
      </c>
    </row>
    <row r="71" spans="1:9" x14ac:dyDescent="0.15">
      <c r="A71" s="81"/>
      <c r="B71" s="3" t="s">
        <v>17</v>
      </c>
      <c r="C71" s="5">
        <v>59</v>
      </c>
      <c r="D71" s="4"/>
      <c r="E71" s="5">
        <v>58</v>
      </c>
      <c r="F71" s="4"/>
      <c r="G71" s="5">
        <v>72</v>
      </c>
      <c r="H71" s="4"/>
      <c r="I71" s="8">
        <f t="shared" si="12"/>
        <v>63</v>
      </c>
    </row>
    <row r="72" spans="1:9" x14ac:dyDescent="0.15">
      <c r="A72" s="81"/>
      <c r="B72" s="3" t="s">
        <v>18</v>
      </c>
      <c r="C72" s="5">
        <v>931</v>
      </c>
      <c r="D72" s="5">
        <v>4</v>
      </c>
      <c r="E72" s="5">
        <v>958</v>
      </c>
      <c r="F72" s="4"/>
      <c r="G72" s="5">
        <v>979</v>
      </c>
      <c r="H72" s="5">
        <v>1</v>
      </c>
      <c r="I72" s="8">
        <f t="shared" si="12"/>
        <v>957.66666666666663</v>
      </c>
    </row>
    <row r="73" spans="1:9" x14ac:dyDescent="0.15">
      <c r="A73" s="81"/>
      <c r="B73" s="3" t="s">
        <v>19</v>
      </c>
      <c r="C73" s="5">
        <v>178</v>
      </c>
      <c r="D73" s="4"/>
      <c r="E73" s="5">
        <v>150</v>
      </c>
      <c r="F73" s="4"/>
      <c r="G73" s="5">
        <v>153</v>
      </c>
      <c r="H73" s="5">
        <v>1</v>
      </c>
      <c r="I73" s="8">
        <f t="shared" si="12"/>
        <v>160.66666666666666</v>
      </c>
    </row>
    <row r="74" spans="1:9" x14ac:dyDescent="0.15">
      <c r="A74" t="s">
        <v>30</v>
      </c>
    </row>
    <row r="75" spans="1:9" x14ac:dyDescent="0.15">
      <c r="A75" t="s">
        <v>31</v>
      </c>
    </row>
    <row r="76" spans="1:9" x14ac:dyDescent="0.15">
      <c r="A76" t="s">
        <v>32</v>
      </c>
    </row>
  </sheetData>
  <mergeCells count="25">
    <mergeCell ref="A68:A73"/>
    <mergeCell ref="A65:B65"/>
    <mergeCell ref="C65:D65"/>
    <mergeCell ref="E65:F65"/>
    <mergeCell ref="G65:H65"/>
    <mergeCell ref="I65:I66"/>
    <mergeCell ref="A66:B66"/>
    <mergeCell ref="C49:D49"/>
    <mergeCell ref="E49:F49"/>
    <mergeCell ref="G49:H49"/>
    <mergeCell ref="I49:I50"/>
    <mergeCell ref="A50:B50"/>
    <mergeCell ref="A52:A57"/>
    <mergeCell ref="A49:B49"/>
    <mergeCell ref="A9:A14"/>
    <mergeCell ref="A16:A21"/>
    <mergeCell ref="A23:A28"/>
    <mergeCell ref="A30:A35"/>
    <mergeCell ref="A37:A42"/>
    <mergeCell ref="A5:B5"/>
    <mergeCell ref="C5:D5"/>
    <mergeCell ref="E5:F5"/>
    <mergeCell ref="G5:H5"/>
    <mergeCell ref="I5:I6"/>
    <mergeCell ref="A6:B6"/>
  </mergeCells>
  <pageMargins left="0.75" right="0.75" top="1" bottom="1" header="0.5" footer="0.5"/>
  <pageSetup orientation="portrait" horizontalDpi="4294967292" verticalDpi="4294967292"/>
  <ignoredErrors>
    <ignoredError sqref="I9:I13 I15:I41 I68:I73 I53:I57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6"/>
  <sheetViews>
    <sheetView showRuler="0" topLeftCell="F1" workbookViewId="0">
      <selection activeCell="L13" sqref="L13"/>
    </sheetView>
  </sheetViews>
  <sheetFormatPr baseColWidth="10" defaultColWidth="11.5" defaultRowHeight="13" x14ac:dyDescent="0.15"/>
  <cols>
    <col min="1" max="1" width="24.6640625" customWidth="1"/>
    <col min="2" max="2" width="37.6640625" customWidth="1"/>
    <col min="3" max="10" width="15.6640625" customWidth="1"/>
    <col min="12" max="12" width="21.83203125" customWidth="1"/>
    <col min="16" max="16" width="11.33203125" customWidth="1"/>
  </cols>
  <sheetData>
    <row r="1" spans="1:10" x14ac:dyDescent="0.15">
      <c r="A1" t="s">
        <v>65</v>
      </c>
    </row>
    <row r="2" spans="1:10" x14ac:dyDescent="0.15">
      <c r="A2" t="s">
        <v>2</v>
      </c>
    </row>
    <row r="3" spans="1:10" x14ac:dyDescent="0.15">
      <c r="A3" s="19" t="s">
        <v>51</v>
      </c>
    </row>
    <row r="4" spans="1:10" x14ac:dyDescent="0.15">
      <c r="A4" t="s">
        <v>29</v>
      </c>
    </row>
    <row r="5" spans="1:10" x14ac:dyDescent="0.15">
      <c r="A5" s="73" t="s">
        <v>4</v>
      </c>
      <c r="B5" s="74"/>
      <c r="C5" s="75">
        <v>2014</v>
      </c>
      <c r="D5" s="72"/>
      <c r="E5" s="75">
        <v>2015</v>
      </c>
      <c r="F5" s="84"/>
      <c r="G5" s="41">
        <v>2016</v>
      </c>
      <c r="H5" s="45">
        <v>2017</v>
      </c>
      <c r="I5" s="61">
        <v>2018</v>
      </c>
      <c r="J5" s="76" t="s">
        <v>24</v>
      </c>
    </row>
    <row r="6" spans="1:10" ht="50" customHeight="1" x14ac:dyDescent="0.15">
      <c r="A6" s="78" t="s">
        <v>8</v>
      </c>
      <c r="B6" s="79"/>
      <c r="C6" s="46" t="s">
        <v>66</v>
      </c>
      <c r="D6" s="46" t="s">
        <v>67</v>
      </c>
      <c r="E6" s="46" t="s">
        <v>66</v>
      </c>
      <c r="F6" s="46" t="s">
        <v>67</v>
      </c>
      <c r="G6" s="33" t="s">
        <v>66</v>
      </c>
      <c r="H6" s="43" t="s">
        <v>66</v>
      </c>
      <c r="I6" s="43" t="s">
        <v>66</v>
      </c>
      <c r="J6" s="77"/>
    </row>
    <row r="7" spans="1:10" x14ac:dyDescent="0.15">
      <c r="A7" s="44" t="s">
        <v>33</v>
      </c>
      <c r="B7" s="44" t="s">
        <v>12</v>
      </c>
      <c r="C7" s="37" t="s">
        <v>8</v>
      </c>
      <c r="D7" s="37" t="s">
        <v>8</v>
      </c>
      <c r="E7" s="47"/>
      <c r="F7" s="48"/>
      <c r="G7" s="40"/>
      <c r="H7" s="40"/>
      <c r="I7" s="58"/>
      <c r="J7" s="23"/>
    </row>
    <row r="8" spans="1:10" x14ac:dyDescent="0.15">
      <c r="A8" s="71" t="s">
        <v>34</v>
      </c>
      <c r="B8" s="35" t="s">
        <v>15</v>
      </c>
      <c r="C8" s="36">
        <v>3</v>
      </c>
      <c r="D8" s="36"/>
      <c r="E8" s="36">
        <v>5</v>
      </c>
      <c r="F8" s="38"/>
      <c r="G8" s="34">
        <v>1</v>
      </c>
      <c r="H8" s="34">
        <v>1</v>
      </c>
      <c r="I8" s="64">
        <v>2</v>
      </c>
      <c r="J8" s="23">
        <f>(SUM(C8:I8))/5</f>
        <v>2.4</v>
      </c>
    </row>
    <row r="9" spans="1:10" x14ac:dyDescent="0.15">
      <c r="A9" s="72"/>
      <c r="B9" s="35" t="s">
        <v>68</v>
      </c>
      <c r="C9" s="36">
        <v>89</v>
      </c>
      <c r="D9" s="36"/>
      <c r="E9" s="36">
        <v>80</v>
      </c>
      <c r="F9" s="38"/>
      <c r="G9" s="34">
        <v>82</v>
      </c>
      <c r="H9" s="34">
        <v>92</v>
      </c>
      <c r="I9" s="64">
        <v>101</v>
      </c>
      <c r="J9" s="23">
        <f t="shared" ref="J9:J16" si="0">(SUM(C9:I9))/5</f>
        <v>88.8</v>
      </c>
    </row>
    <row r="10" spans="1:10" x14ac:dyDescent="0.15">
      <c r="A10" s="72"/>
      <c r="B10" s="35" t="s">
        <v>63</v>
      </c>
      <c r="C10" s="36">
        <v>21</v>
      </c>
      <c r="D10" s="36"/>
      <c r="E10" s="36">
        <v>19</v>
      </c>
      <c r="F10" s="38"/>
      <c r="G10" s="34">
        <v>26</v>
      </c>
      <c r="H10" s="34">
        <v>19</v>
      </c>
      <c r="I10" s="64">
        <v>14</v>
      </c>
      <c r="J10" s="23">
        <f t="shared" si="0"/>
        <v>19.8</v>
      </c>
    </row>
    <row r="11" spans="1:10" x14ac:dyDescent="0.15">
      <c r="A11" s="72"/>
      <c r="B11" s="35" t="s">
        <v>52</v>
      </c>
      <c r="C11" s="36">
        <v>50</v>
      </c>
      <c r="D11" s="36"/>
      <c r="E11" s="36">
        <v>45</v>
      </c>
      <c r="F11" s="38"/>
      <c r="G11" s="34">
        <v>48</v>
      </c>
      <c r="H11" s="34">
        <v>62</v>
      </c>
      <c r="I11" s="64">
        <v>56</v>
      </c>
      <c r="J11" s="23">
        <f t="shared" si="0"/>
        <v>52.2</v>
      </c>
    </row>
    <row r="12" spans="1:10" x14ac:dyDescent="0.15">
      <c r="A12" s="72"/>
      <c r="B12" s="35" t="s">
        <v>69</v>
      </c>
      <c r="C12" s="36">
        <v>2</v>
      </c>
      <c r="D12" s="37"/>
      <c r="E12" s="36">
        <v>2</v>
      </c>
      <c r="F12" s="49"/>
      <c r="G12" s="34">
        <v>1</v>
      </c>
      <c r="H12" s="34">
        <v>1</v>
      </c>
      <c r="I12" s="64">
        <v>2</v>
      </c>
      <c r="J12" s="23">
        <f t="shared" si="0"/>
        <v>1.6</v>
      </c>
    </row>
    <row r="13" spans="1:10" x14ac:dyDescent="0.15">
      <c r="A13" s="72"/>
      <c r="B13" s="50" t="s">
        <v>64</v>
      </c>
      <c r="C13" s="51">
        <v>738</v>
      </c>
      <c r="D13" s="51"/>
      <c r="E13" s="51">
        <v>826</v>
      </c>
      <c r="F13" s="52"/>
      <c r="G13" s="53">
        <v>833</v>
      </c>
      <c r="H13" s="53">
        <v>828</v>
      </c>
      <c r="I13" s="65">
        <v>843</v>
      </c>
      <c r="J13" s="23">
        <f t="shared" si="0"/>
        <v>813.6</v>
      </c>
    </row>
    <row r="14" spans="1:10" x14ac:dyDescent="0.15">
      <c r="A14" s="6"/>
      <c r="B14" s="39" t="s">
        <v>71</v>
      </c>
      <c r="C14" s="36">
        <v>863</v>
      </c>
      <c r="D14" s="36">
        <v>1</v>
      </c>
      <c r="E14" s="36">
        <v>850</v>
      </c>
      <c r="F14" s="37"/>
      <c r="G14" s="53">
        <v>842</v>
      </c>
      <c r="H14" s="53">
        <v>870</v>
      </c>
      <c r="I14" s="65">
        <v>914</v>
      </c>
      <c r="J14" s="23">
        <f t="shared" si="0"/>
        <v>868</v>
      </c>
    </row>
    <row r="15" spans="1:10" x14ac:dyDescent="0.15">
      <c r="A15" s="6"/>
      <c r="B15" s="39" t="s">
        <v>72</v>
      </c>
      <c r="C15" s="34">
        <v>1880</v>
      </c>
      <c r="D15" s="34">
        <v>1</v>
      </c>
      <c r="E15" s="34">
        <v>1951</v>
      </c>
      <c r="F15" s="34"/>
      <c r="G15" s="34">
        <v>1961</v>
      </c>
      <c r="H15" s="34">
        <v>1967</v>
      </c>
      <c r="I15" s="66">
        <v>2014</v>
      </c>
      <c r="J15" s="23">
        <f t="shared" si="0"/>
        <v>1954.8</v>
      </c>
    </row>
    <row r="16" spans="1:10" x14ac:dyDescent="0.15">
      <c r="A16" s="6"/>
      <c r="B16" s="39" t="s">
        <v>73</v>
      </c>
      <c r="C16" s="7">
        <f t="shared" ref="C16:H16" si="1">C15-C14</f>
        <v>1017</v>
      </c>
      <c r="D16" s="7">
        <f t="shared" si="1"/>
        <v>0</v>
      </c>
      <c r="E16" s="7">
        <f t="shared" si="1"/>
        <v>1101</v>
      </c>
      <c r="F16" s="7">
        <f t="shared" si="1"/>
        <v>0</v>
      </c>
      <c r="G16" s="7">
        <f t="shared" si="1"/>
        <v>1119</v>
      </c>
      <c r="H16" s="7">
        <f t="shared" si="1"/>
        <v>1097</v>
      </c>
      <c r="I16" s="20">
        <f>I15-I14</f>
        <v>1100</v>
      </c>
      <c r="J16" s="23">
        <f t="shared" si="0"/>
        <v>1086.8</v>
      </c>
    </row>
    <row r="17" spans="1:1" x14ac:dyDescent="0.15">
      <c r="A17" t="s">
        <v>30</v>
      </c>
    </row>
    <row r="18" spans="1:1" x14ac:dyDescent="0.15">
      <c r="A18" t="s">
        <v>31</v>
      </c>
    </row>
    <row r="19" spans="1:1" x14ac:dyDescent="0.15">
      <c r="A19" t="s">
        <v>32</v>
      </c>
    </row>
    <row r="50" ht="48" customHeight="1" x14ac:dyDescent="0.15"/>
    <row r="66" ht="55" customHeight="1" x14ac:dyDescent="0.15"/>
  </sheetData>
  <mergeCells count="6">
    <mergeCell ref="A8:A13"/>
    <mergeCell ref="A5:B5"/>
    <mergeCell ref="C5:D5"/>
    <mergeCell ref="E5:F5"/>
    <mergeCell ref="J5:J6"/>
    <mergeCell ref="A6:B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7"/>
  <sheetViews>
    <sheetView showRuler="0" workbookViewId="0">
      <pane xSplit="1" topLeftCell="G1" activePane="topRight" state="frozen"/>
      <selection pane="topRight" activeCell="I15" sqref="I15"/>
    </sheetView>
  </sheetViews>
  <sheetFormatPr baseColWidth="10" defaultColWidth="11.5" defaultRowHeight="13" x14ac:dyDescent="0.15"/>
  <cols>
    <col min="1" max="1" width="32.6640625" customWidth="1"/>
    <col min="2" max="9" width="15.5" customWidth="1"/>
  </cols>
  <sheetData>
    <row r="1" spans="1:9" x14ac:dyDescent="0.15">
      <c r="A1" s="31" t="s">
        <v>65</v>
      </c>
      <c r="B1" s="21"/>
      <c r="C1" s="21"/>
      <c r="D1" s="21"/>
      <c r="E1" s="21"/>
      <c r="F1" s="21"/>
      <c r="G1" s="21"/>
      <c r="H1" s="21"/>
    </row>
    <row r="2" spans="1:9" x14ac:dyDescent="0.15">
      <c r="A2" s="21" t="s">
        <v>3</v>
      </c>
      <c r="B2" s="21"/>
      <c r="C2" s="21"/>
      <c r="D2" s="21"/>
      <c r="E2" s="21"/>
      <c r="F2" s="21"/>
      <c r="G2" s="21"/>
      <c r="H2" s="21"/>
    </row>
    <row r="3" spans="1:9" x14ac:dyDescent="0.15">
      <c r="A3" s="21" t="s">
        <v>2</v>
      </c>
      <c r="B3" s="21"/>
      <c r="C3" s="21"/>
      <c r="D3" s="21"/>
      <c r="E3" s="21"/>
      <c r="F3" s="21"/>
      <c r="G3" s="21"/>
      <c r="H3" s="21"/>
    </row>
    <row r="4" spans="1:9" ht="12" customHeight="1" x14ac:dyDescent="0.15">
      <c r="A4" s="22" t="s">
        <v>4</v>
      </c>
      <c r="B4" s="80">
        <v>2014</v>
      </c>
      <c r="C4" s="81"/>
      <c r="D4" s="80">
        <v>2015</v>
      </c>
      <c r="E4" s="84"/>
      <c r="F4" s="42">
        <v>2016</v>
      </c>
      <c r="G4" s="42">
        <v>2017</v>
      </c>
      <c r="H4" s="62">
        <v>2018</v>
      </c>
      <c r="I4" s="10"/>
    </row>
    <row r="5" spans="1:9" ht="65.25" customHeight="1" x14ac:dyDescent="0.15">
      <c r="A5" s="44" t="s">
        <v>12</v>
      </c>
      <c r="B5" s="46" t="s">
        <v>66</v>
      </c>
      <c r="C5" s="46" t="s">
        <v>67</v>
      </c>
      <c r="D5" s="46" t="s">
        <v>66</v>
      </c>
      <c r="E5" s="46" t="s">
        <v>67</v>
      </c>
      <c r="F5" s="32" t="s">
        <v>66</v>
      </c>
      <c r="G5" s="32" t="s">
        <v>66</v>
      </c>
      <c r="H5" s="32" t="s">
        <v>66</v>
      </c>
      <c r="I5" s="16" t="s">
        <v>24</v>
      </c>
    </row>
    <row r="6" spans="1:9" x14ac:dyDescent="0.15">
      <c r="B6" s="37" t="s">
        <v>8</v>
      </c>
      <c r="C6" s="37" t="s">
        <v>8</v>
      </c>
      <c r="D6" s="37" t="s">
        <v>8</v>
      </c>
      <c r="E6" s="37" t="s">
        <v>8</v>
      </c>
      <c r="F6" s="6"/>
      <c r="G6" s="6"/>
      <c r="H6" s="6"/>
      <c r="I6" s="10"/>
    </row>
    <row r="7" spans="1:9" x14ac:dyDescent="0.15">
      <c r="A7" s="35" t="s">
        <v>15</v>
      </c>
      <c r="B7" s="36">
        <v>10211</v>
      </c>
      <c r="C7" s="36">
        <v>357</v>
      </c>
      <c r="D7" s="36">
        <v>9697</v>
      </c>
      <c r="E7" s="36">
        <v>295</v>
      </c>
      <c r="F7" s="7">
        <v>9649</v>
      </c>
      <c r="G7" s="7">
        <v>9507</v>
      </c>
      <c r="H7">
        <v>9149</v>
      </c>
      <c r="I7" s="20">
        <f>SUM(B7:H7)/5</f>
        <v>9773</v>
      </c>
    </row>
    <row r="8" spans="1:9" x14ac:dyDescent="0.15">
      <c r="A8" s="35" t="s">
        <v>68</v>
      </c>
      <c r="B8" s="36">
        <v>120037</v>
      </c>
      <c r="C8" s="36">
        <v>6563</v>
      </c>
      <c r="D8" s="36">
        <v>122822</v>
      </c>
      <c r="E8" s="36">
        <v>6444</v>
      </c>
      <c r="F8" s="7">
        <v>134667</v>
      </c>
      <c r="G8" s="7">
        <v>141158</v>
      </c>
      <c r="H8">
        <v>149409</v>
      </c>
      <c r="I8" s="20">
        <f t="shared" ref="I8:I15" si="0">SUM(B8:H8)/5</f>
        <v>136220</v>
      </c>
    </row>
    <row r="9" spans="1:9" x14ac:dyDescent="0.15">
      <c r="A9" s="35" t="s">
        <v>63</v>
      </c>
      <c r="B9" s="36">
        <v>180812</v>
      </c>
      <c r="C9" s="36">
        <v>4186</v>
      </c>
      <c r="D9" s="36">
        <v>182778</v>
      </c>
      <c r="E9" s="36">
        <v>4171</v>
      </c>
      <c r="F9" s="7">
        <v>189740</v>
      </c>
      <c r="G9" s="7">
        <v>192696</v>
      </c>
      <c r="H9">
        <v>193452</v>
      </c>
      <c r="I9" s="20">
        <f t="shared" si="0"/>
        <v>189567</v>
      </c>
    </row>
    <row r="10" spans="1:9" x14ac:dyDescent="0.15">
      <c r="A10" s="35" t="s">
        <v>52</v>
      </c>
      <c r="B10" s="36">
        <v>211710</v>
      </c>
      <c r="C10" s="36">
        <v>9202</v>
      </c>
      <c r="D10" s="36">
        <v>226900</v>
      </c>
      <c r="E10" s="36">
        <v>9655</v>
      </c>
      <c r="F10" s="7">
        <v>255259</v>
      </c>
      <c r="G10" s="7">
        <v>273430</v>
      </c>
      <c r="H10">
        <v>290110</v>
      </c>
      <c r="I10" s="20">
        <f t="shared" si="0"/>
        <v>255253.2</v>
      </c>
    </row>
    <row r="11" spans="1:9" x14ac:dyDescent="0.15">
      <c r="A11" s="35" t="s">
        <v>69</v>
      </c>
      <c r="B11" s="36">
        <v>5139</v>
      </c>
      <c r="C11" s="36">
        <v>148</v>
      </c>
      <c r="D11" s="36">
        <v>4987</v>
      </c>
      <c r="E11" s="36">
        <v>114</v>
      </c>
      <c r="F11" s="7">
        <v>4861</v>
      </c>
      <c r="G11" s="7">
        <v>4748</v>
      </c>
      <c r="H11">
        <v>4687</v>
      </c>
      <c r="I11" s="20">
        <f t="shared" si="0"/>
        <v>4936.8</v>
      </c>
    </row>
    <row r="12" spans="1:9" x14ac:dyDescent="0.15">
      <c r="A12" s="35" t="s">
        <v>64</v>
      </c>
      <c r="B12" s="36">
        <v>1154363</v>
      </c>
      <c r="C12" s="36">
        <v>63870</v>
      </c>
      <c r="D12" s="36">
        <v>1150065</v>
      </c>
      <c r="E12" s="36">
        <v>63681</v>
      </c>
      <c r="F12" s="7">
        <v>1207764</v>
      </c>
      <c r="G12" s="7">
        <v>1210702</v>
      </c>
      <c r="H12">
        <v>1213652</v>
      </c>
      <c r="I12" s="20">
        <f>SUM(B12:H12)/5</f>
        <v>1212819.3999999999</v>
      </c>
    </row>
    <row r="13" spans="1:9" x14ac:dyDescent="0.15">
      <c r="A13" s="39" t="s">
        <v>71</v>
      </c>
      <c r="B13" s="36">
        <v>69483</v>
      </c>
      <c r="C13" s="36">
        <v>5824</v>
      </c>
      <c r="D13" s="36">
        <v>75639</v>
      </c>
      <c r="E13" s="36">
        <v>5995</v>
      </c>
      <c r="F13" s="7">
        <v>91121</v>
      </c>
      <c r="G13" s="7">
        <v>98661</v>
      </c>
      <c r="H13">
        <v>105868</v>
      </c>
      <c r="I13" s="20">
        <f t="shared" si="0"/>
        <v>90518.2</v>
      </c>
    </row>
    <row r="14" spans="1:9" x14ac:dyDescent="0.15">
      <c r="A14" s="39" t="s">
        <v>72</v>
      </c>
      <c r="B14" s="36">
        <v>1890941</v>
      </c>
      <c r="C14" s="36">
        <v>95967</v>
      </c>
      <c r="D14" s="36">
        <v>1916129</v>
      </c>
      <c r="E14" s="36">
        <v>96426</v>
      </c>
      <c r="F14" s="7">
        <v>2039329</v>
      </c>
      <c r="G14" s="20">
        <v>2076673</v>
      </c>
      <c r="H14">
        <v>2108577</v>
      </c>
      <c r="I14" s="20">
        <f t="shared" si="0"/>
        <v>2044808.4</v>
      </c>
    </row>
    <row r="15" spans="1:9" x14ac:dyDescent="0.15">
      <c r="A15" s="39" t="s">
        <v>73</v>
      </c>
      <c r="B15" s="20">
        <f t="shared" ref="B15:E15" si="1">B14-B13</f>
        <v>1821458</v>
      </c>
      <c r="C15" s="20">
        <f t="shared" si="1"/>
        <v>90143</v>
      </c>
      <c r="D15" s="20">
        <f t="shared" si="1"/>
        <v>1840490</v>
      </c>
      <c r="E15" s="20">
        <f t="shared" si="1"/>
        <v>90431</v>
      </c>
      <c r="F15" s="20">
        <f t="shared" ref="F15" si="2">F14-F13</f>
        <v>1948208</v>
      </c>
      <c r="G15" s="20">
        <f t="shared" ref="G15" si="3">G14-G13</f>
        <v>1978012</v>
      </c>
      <c r="H15">
        <v>2002709</v>
      </c>
      <c r="I15" s="20">
        <f t="shared" si="0"/>
        <v>1954290.2</v>
      </c>
    </row>
    <row r="17" spans="1:1" x14ac:dyDescent="0.15">
      <c r="A17" t="s">
        <v>50</v>
      </c>
    </row>
  </sheetData>
  <mergeCells count="2">
    <mergeCell ref="B4:C4"/>
    <mergeCell ref="D4:E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2"/>
  <sheetViews>
    <sheetView showRuler="0" workbookViewId="0">
      <pane ySplit="1" topLeftCell="A2" activePane="bottomLeft" state="frozen"/>
      <selection pane="bottomLeft" activeCell="G19" sqref="G19"/>
    </sheetView>
  </sheetViews>
  <sheetFormatPr baseColWidth="10" defaultColWidth="11.5" defaultRowHeight="13" x14ac:dyDescent="0.15"/>
  <sheetData>
    <row r="1" spans="1:6" x14ac:dyDescent="0.15">
      <c r="A1" s="69" t="s">
        <v>53</v>
      </c>
      <c r="B1" s="69" t="s">
        <v>64</v>
      </c>
      <c r="C1" s="69" t="s">
        <v>74</v>
      </c>
      <c r="D1" s="69" t="s">
        <v>77</v>
      </c>
      <c r="E1" s="69" t="s">
        <v>68</v>
      </c>
      <c r="F1" s="69" t="s">
        <v>17</v>
      </c>
    </row>
    <row r="2" spans="1:6" x14ac:dyDescent="0.15">
      <c r="A2" s="67">
        <v>2000</v>
      </c>
      <c r="B2" s="68"/>
      <c r="C2" s="68"/>
      <c r="D2" s="68"/>
      <c r="E2" s="68"/>
      <c r="F2" s="68"/>
    </row>
    <row r="3" spans="1:6" x14ac:dyDescent="0.15">
      <c r="A3" s="67">
        <v>2001</v>
      </c>
      <c r="B3" s="68"/>
      <c r="C3" s="68"/>
      <c r="D3" s="68"/>
      <c r="E3" s="68"/>
      <c r="F3" s="68"/>
    </row>
    <row r="4" spans="1:6" x14ac:dyDescent="0.15">
      <c r="A4" s="67">
        <v>2002</v>
      </c>
      <c r="B4" s="68"/>
      <c r="C4" s="68"/>
      <c r="D4" s="68"/>
      <c r="E4" s="68"/>
      <c r="F4" s="68"/>
    </row>
    <row r="5" spans="1:6" x14ac:dyDescent="0.15">
      <c r="A5" s="67">
        <v>2003</v>
      </c>
      <c r="B5" s="68"/>
      <c r="C5" s="68"/>
      <c r="D5" s="68"/>
      <c r="E5" s="68"/>
      <c r="F5" s="68"/>
    </row>
    <row r="6" spans="1:6" x14ac:dyDescent="0.15">
      <c r="A6" s="67">
        <v>2004</v>
      </c>
      <c r="B6" s="68"/>
      <c r="C6" s="68"/>
      <c r="D6" s="68"/>
      <c r="E6" s="68"/>
      <c r="F6" s="68"/>
    </row>
    <row r="7" spans="1:6" x14ac:dyDescent="0.15">
      <c r="A7" s="67">
        <v>2005</v>
      </c>
      <c r="B7" s="68"/>
      <c r="C7" s="68"/>
      <c r="D7" s="68"/>
      <c r="E7" s="68"/>
      <c r="F7" s="68"/>
    </row>
    <row r="8" spans="1:6" x14ac:dyDescent="0.15">
      <c r="A8" s="67">
        <v>2006</v>
      </c>
      <c r="B8" s="68"/>
      <c r="C8" s="68"/>
      <c r="D8" s="68"/>
      <c r="E8" s="68"/>
      <c r="F8" s="68"/>
    </row>
    <row r="9" spans="1:6" x14ac:dyDescent="0.15">
      <c r="A9" s="67">
        <v>2007</v>
      </c>
      <c r="B9" s="68"/>
      <c r="C9" s="68"/>
      <c r="D9" s="68"/>
      <c r="E9" s="68"/>
      <c r="F9" s="68"/>
    </row>
    <row r="10" spans="1:6" x14ac:dyDescent="0.15">
      <c r="A10" s="67">
        <v>2008</v>
      </c>
      <c r="B10" s="68"/>
      <c r="C10" s="68"/>
      <c r="D10" s="68"/>
      <c r="E10" s="68"/>
      <c r="F10" s="68"/>
    </row>
    <row r="11" spans="1:6" x14ac:dyDescent="0.15">
      <c r="A11" s="67">
        <v>2009</v>
      </c>
      <c r="B11" s="68"/>
      <c r="C11" s="68"/>
      <c r="D11" s="68"/>
      <c r="E11" s="68"/>
      <c r="F11" s="68"/>
    </row>
    <row r="12" spans="1:6" x14ac:dyDescent="0.15">
      <c r="A12" s="67">
        <v>2010</v>
      </c>
      <c r="B12" s="68"/>
      <c r="C12" s="68"/>
      <c r="D12" s="68"/>
      <c r="E12" s="68"/>
      <c r="F12" s="68"/>
    </row>
    <row r="13" spans="1:6" x14ac:dyDescent="0.15">
      <c r="A13" s="67">
        <v>2011</v>
      </c>
      <c r="B13" s="68"/>
      <c r="C13" s="68"/>
      <c r="D13" s="68"/>
      <c r="E13" s="68"/>
      <c r="F13" s="68"/>
    </row>
    <row r="14" spans="1:6" x14ac:dyDescent="0.15">
      <c r="A14" s="67">
        <v>2012</v>
      </c>
      <c r="B14" s="68"/>
      <c r="C14" s="68"/>
      <c r="D14" s="68"/>
      <c r="E14" s="68"/>
      <c r="F14" s="68"/>
    </row>
    <row r="15" spans="1:6" x14ac:dyDescent="0.15">
      <c r="A15" s="67">
        <v>2013</v>
      </c>
      <c r="B15" s="68"/>
      <c r="C15" s="68"/>
      <c r="D15" s="68"/>
      <c r="E15" s="68"/>
      <c r="F15" s="68"/>
    </row>
    <row r="16" spans="1:6" x14ac:dyDescent="0.15">
      <c r="A16" s="67">
        <v>2014</v>
      </c>
      <c r="B16" s="70">
        <v>0.73499999999999999</v>
      </c>
      <c r="C16" s="70">
        <v>0.15920000000000001</v>
      </c>
      <c r="D16" s="70">
        <v>1.5100000000000001E-2</v>
      </c>
      <c r="E16" s="70">
        <v>5.5E-2</v>
      </c>
      <c r="F16" s="70">
        <v>0.21</v>
      </c>
    </row>
    <row r="17" spans="1:6" x14ac:dyDescent="0.15">
      <c r="A17" s="67">
        <v>2015</v>
      </c>
      <c r="B17" s="70">
        <v>0.73350000000000004</v>
      </c>
      <c r="C17" s="70">
        <v>0.158</v>
      </c>
      <c r="D17" s="70">
        <v>1.5100000000000001E-2</v>
      </c>
      <c r="E17" s="70">
        <v>5.62E-2</v>
      </c>
      <c r="F17" s="70">
        <v>0.2135</v>
      </c>
    </row>
    <row r="18" spans="1:6" x14ac:dyDescent="0.15">
      <c r="A18" s="67">
        <v>2016</v>
      </c>
      <c r="B18" s="70">
        <v>0.73240000000000005</v>
      </c>
      <c r="C18" s="70">
        <v>0.15659999999999999</v>
      </c>
      <c r="D18" s="70">
        <v>1.5100000000000001E-2</v>
      </c>
      <c r="E18" s="70">
        <v>5.7299999999999997E-2</v>
      </c>
      <c r="F18" s="70">
        <v>0.2172</v>
      </c>
    </row>
    <row r="19" spans="1:6" x14ac:dyDescent="0.15">
      <c r="A19" s="67">
        <v>2017</v>
      </c>
      <c r="B19" s="70">
        <v>0.73170000000000002</v>
      </c>
      <c r="C19" s="70">
        <v>0.155</v>
      </c>
      <c r="D19" s="70">
        <v>1.4999999999999999E-2</v>
      </c>
      <c r="E19" s="70">
        <v>5.8299999999999998E-2</v>
      </c>
      <c r="F19" s="70">
        <v>0.2203</v>
      </c>
    </row>
    <row r="20" spans="1:6" x14ac:dyDescent="0.15">
      <c r="A20" s="67">
        <v>2018</v>
      </c>
      <c r="B20" s="70">
        <v>0.73080000000000001</v>
      </c>
      <c r="C20" s="70">
        <v>0.15340000000000001</v>
      </c>
      <c r="D20" s="70">
        <v>1.4999999999999999E-2</v>
      </c>
      <c r="E20" s="70">
        <v>5.9499999999999997E-2</v>
      </c>
      <c r="F20" s="70">
        <v>0.22389999999999999</v>
      </c>
    </row>
    <row r="21" spans="1:6" x14ac:dyDescent="0.15">
      <c r="A21" s="67" t="s">
        <v>78</v>
      </c>
      <c r="B21" s="68">
        <f>AVERAGE(B16:B20)</f>
        <v>0.73268</v>
      </c>
      <c r="C21" s="68">
        <f t="shared" ref="C21:E21" si="0">AVERAGE(C16:C20)</f>
        <v>0.15644</v>
      </c>
      <c r="D21" s="68">
        <f t="shared" si="0"/>
        <v>1.506E-2</v>
      </c>
      <c r="E21" s="68">
        <f t="shared" si="0"/>
        <v>5.7259999999999998E-2</v>
      </c>
      <c r="F21" s="68">
        <f>AVERAGE(F16:F20)</f>
        <v>0.21698000000000001</v>
      </c>
    </row>
    <row r="22" spans="1:6" x14ac:dyDescent="0.15">
      <c r="A22" t="s">
        <v>54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7"/>
  <sheetViews>
    <sheetView showRuler="0" zoomScale="78" zoomScaleNormal="78" workbookViewId="0">
      <selection activeCell="C20" sqref="C20"/>
    </sheetView>
  </sheetViews>
  <sheetFormatPr baseColWidth="10" defaultColWidth="10.6640625" defaultRowHeight="13" x14ac:dyDescent="0.15"/>
  <cols>
    <col min="10" max="10" width="27.83203125" bestFit="1" customWidth="1"/>
  </cols>
  <sheetData>
    <row r="1" spans="1:11" x14ac:dyDescent="0.15">
      <c r="B1" t="s">
        <v>46</v>
      </c>
      <c r="G1" t="s">
        <v>47</v>
      </c>
      <c r="K1" t="s">
        <v>48</v>
      </c>
    </row>
    <row r="3" spans="1:11" ht="28" x14ac:dyDescent="0.15">
      <c r="B3" s="9" t="s">
        <v>42</v>
      </c>
      <c r="C3" s="9" t="s">
        <v>44</v>
      </c>
      <c r="G3" s="9" t="s">
        <v>42</v>
      </c>
      <c r="H3" s="9" t="s">
        <v>44</v>
      </c>
      <c r="K3" s="9" t="s">
        <v>44</v>
      </c>
    </row>
    <row r="4" spans="1:11" ht="14" x14ac:dyDescent="0.15">
      <c r="A4" s="9" t="s">
        <v>43</v>
      </c>
      <c r="B4" s="10"/>
      <c r="C4" s="10"/>
      <c r="F4" s="9" t="s">
        <v>43</v>
      </c>
      <c r="G4" s="10"/>
      <c r="H4" s="10"/>
      <c r="J4" s="9" t="s">
        <v>43</v>
      </c>
      <c r="K4" s="10"/>
    </row>
    <row r="5" spans="1:11" x14ac:dyDescent="0.15">
      <c r="A5" s="56" t="s">
        <v>76</v>
      </c>
      <c r="B5" s="12">
        <f>'PhysicsBachelor''s'!J8</f>
        <v>23.6</v>
      </c>
      <c r="C5" s="14">
        <f>B5/$B$11</f>
        <v>2.9894608836643702E-3</v>
      </c>
      <c r="F5" s="56" t="s">
        <v>15</v>
      </c>
      <c r="G5" s="12">
        <f>PhysicsDoctorate!J8</f>
        <v>2.4</v>
      </c>
      <c r="H5" s="14">
        <f>G5/$G$11</f>
        <v>2.2083179977916822E-3</v>
      </c>
      <c r="J5" s="11" t="s">
        <v>14</v>
      </c>
      <c r="K5" s="14">
        <v>2.1000000000000001E-2</v>
      </c>
    </row>
    <row r="6" spans="1:11" x14ac:dyDescent="0.15">
      <c r="A6" s="56" t="s">
        <v>68</v>
      </c>
      <c r="B6" s="12">
        <f>'PhysicsBachelor''s'!J9</f>
        <v>596.20000000000005</v>
      </c>
      <c r="C6" s="14">
        <f t="shared" ref="C6:C10" si="0">B6/$B$11</f>
        <v>7.5521888933927861E-2</v>
      </c>
      <c r="F6" s="56" t="s">
        <v>68</v>
      </c>
      <c r="G6" s="12">
        <f>PhysicsDoctorate!J9</f>
        <v>88.8</v>
      </c>
      <c r="H6" s="14">
        <f t="shared" ref="H6:H10" si="1">G6/$G$11</f>
        <v>8.1707765918292236E-2</v>
      </c>
      <c r="J6" s="11" t="s">
        <v>15</v>
      </c>
      <c r="K6" s="14"/>
    </row>
    <row r="7" spans="1:11" x14ac:dyDescent="0.15">
      <c r="A7" s="56" t="s">
        <v>74</v>
      </c>
      <c r="B7" s="12">
        <f>'PhysicsBachelor''s'!J10</f>
        <v>236.2</v>
      </c>
      <c r="C7" s="14">
        <f t="shared" si="0"/>
        <v>2.9919943250912039E-2</v>
      </c>
      <c r="F7" s="56" t="s">
        <v>74</v>
      </c>
      <c r="G7" s="12">
        <f>PhysicsDoctorate!J10</f>
        <v>19.8</v>
      </c>
      <c r="H7" s="14">
        <f t="shared" si="1"/>
        <v>1.8218623481781378E-2</v>
      </c>
      <c r="J7" s="11" t="s">
        <v>16</v>
      </c>
      <c r="K7" s="14">
        <v>0.14299999999999999</v>
      </c>
    </row>
    <row r="8" spans="1:11" x14ac:dyDescent="0.15">
      <c r="A8" s="11" t="s">
        <v>17</v>
      </c>
      <c r="B8" s="12">
        <f>'PhysicsBachelor''s'!J11</f>
        <v>726.6</v>
      </c>
      <c r="C8" s="14">
        <f t="shared" si="0"/>
        <v>9.2039927036886918E-2</v>
      </c>
      <c r="F8" s="11" t="s">
        <v>17</v>
      </c>
      <c r="G8" s="12">
        <f>PhysicsDoctorate!J11</f>
        <v>52.2</v>
      </c>
      <c r="H8" s="14">
        <f t="shared" si="1"/>
        <v>4.8030916451969087E-2</v>
      </c>
      <c r="J8" s="11" t="s">
        <v>17</v>
      </c>
      <c r="K8" s="14">
        <v>3.2000000000000001E-2</v>
      </c>
    </row>
    <row r="9" spans="1:11" x14ac:dyDescent="0.15">
      <c r="A9" s="56" t="s">
        <v>75</v>
      </c>
      <c r="B9" s="12">
        <f>'PhysicsBachelor''s'!J12</f>
        <v>9</v>
      </c>
      <c r="C9" s="14">
        <f t="shared" si="0"/>
        <v>1.1400486420753953E-3</v>
      </c>
      <c r="F9" s="56" t="s">
        <v>75</v>
      </c>
      <c r="G9" s="12">
        <f>PhysicsDoctorate!J12</f>
        <v>1.6</v>
      </c>
      <c r="H9" s="14">
        <f t="shared" si="1"/>
        <v>1.4722119985277882E-3</v>
      </c>
      <c r="J9" s="11" t="s">
        <v>18</v>
      </c>
      <c r="K9" s="14">
        <v>0.79200000000000004</v>
      </c>
    </row>
    <row r="10" spans="1:11" x14ac:dyDescent="0.15">
      <c r="A10" s="56" t="s">
        <v>64</v>
      </c>
      <c r="B10" s="12">
        <f>'PhysicsBachelor''s'!J13</f>
        <v>5691.8</v>
      </c>
      <c r="C10" s="14">
        <f t="shared" si="0"/>
        <v>0.72099209566274836</v>
      </c>
      <c r="F10" s="56" t="s">
        <v>64</v>
      </c>
      <c r="G10" s="12">
        <f>PhysicsDoctorate!J13</f>
        <v>813.6</v>
      </c>
      <c r="H10" s="14">
        <f t="shared" si="1"/>
        <v>0.74861980125138028</v>
      </c>
      <c r="J10" s="11" t="s">
        <v>19</v>
      </c>
      <c r="K10" s="14">
        <v>1.2E-2</v>
      </c>
    </row>
    <row r="11" spans="1:11" x14ac:dyDescent="0.15">
      <c r="A11" s="56" t="s">
        <v>70</v>
      </c>
      <c r="B11" s="12">
        <f>'PhysicsBachelor''s'!J16</f>
        <v>7894.4</v>
      </c>
      <c r="C11" s="14">
        <f>SUM(C5:C10)</f>
        <v>0.92260336441021495</v>
      </c>
      <c r="F11" s="56" t="s">
        <v>70</v>
      </c>
      <c r="G11" s="12">
        <f>PhysicsDoctorate!J16</f>
        <v>1086.8</v>
      </c>
      <c r="H11" s="14">
        <f>SUM(H5:H10)</f>
        <v>0.90025763709974249</v>
      </c>
      <c r="J11" s="11" t="s">
        <v>41</v>
      </c>
      <c r="K11" s="14">
        <f>SUM(K5:K10)</f>
        <v>1</v>
      </c>
    </row>
    <row r="12" spans="1:11" x14ac:dyDescent="0.15">
      <c r="A12" s="11" t="s">
        <v>45</v>
      </c>
      <c r="B12" s="12">
        <f>SUM(B9,B8,B7,B5)</f>
        <v>995.4</v>
      </c>
      <c r="C12" s="15">
        <f>B12/B11</f>
        <v>0.12608937981353871</v>
      </c>
      <c r="F12" s="11" t="s">
        <v>45</v>
      </c>
      <c r="G12" s="12">
        <f>SUM(G5:G9)-G6</f>
        <v>75.999999999999986</v>
      </c>
      <c r="H12" s="15">
        <f>G12/G11</f>
        <v>6.9930069930069921E-2</v>
      </c>
      <c r="J12" s="11" t="s">
        <v>45</v>
      </c>
      <c r="K12" s="15">
        <f>K5+K8</f>
        <v>5.3000000000000005E-2</v>
      </c>
    </row>
    <row r="13" spans="1:11" x14ac:dyDescent="0.15">
      <c r="K13" t="s">
        <v>57</v>
      </c>
    </row>
    <row r="16" spans="1:11" x14ac:dyDescent="0.15">
      <c r="B16" t="s">
        <v>49</v>
      </c>
      <c r="G16" t="s">
        <v>55</v>
      </c>
    </row>
    <row r="18" spans="1:11" ht="43" thickBot="1" x14ac:dyDescent="0.2">
      <c r="B18" s="9" t="s">
        <v>24</v>
      </c>
      <c r="C18" s="9" t="s">
        <v>44</v>
      </c>
      <c r="G18" s="9" t="s">
        <v>56</v>
      </c>
    </row>
    <row r="19" spans="1:11" ht="14" x14ac:dyDescent="0.15">
      <c r="A19" s="9" t="s">
        <v>43</v>
      </c>
      <c r="B19" s="10"/>
      <c r="C19" s="10"/>
      <c r="F19" s="9" t="s">
        <v>43</v>
      </c>
      <c r="G19" s="10"/>
      <c r="J19" s="24" t="s">
        <v>58</v>
      </c>
      <c r="K19" s="25">
        <f>G27</f>
        <v>0.38847999999999999</v>
      </c>
    </row>
    <row r="20" spans="1:11" ht="28" x14ac:dyDescent="0.15">
      <c r="A20" s="56" t="s">
        <v>15</v>
      </c>
      <c r="B20" s="17">
        <f>'AllBachelor''s'!I7</f>
        <v>9773</v>
      </c>
      <c r="C20" s="14">
        <f>B20/$B$26</f>
        <v>5.0007926151397581E-3</v>
      </c>
      <c r="F20" s="11" t="s">
        <v>74</v>
      </c>
      <c r="G20" s="14">
        <f>CensusData!C21</f>
        <v>0.15644</v>
      </c>
      <c r="J20" s="26" t="s">
        <v>61</v>
      </c>
      <c r="K20" s="27">
        <f>C27</f>
        <v>0.23513908016322244</v>
      </c>
    </row>
    <row r="21" spans="1:11" x14ac:dyDescent="0.15">
      <c r="A21" s="56" t="s">
        <v>68</v>
      </c>
      <c r="B21" s="17">
        <f>'AllBachelor''s'!I8</f>
        <v>136220</v>
      </c>
      <c r="C21" s="14">
        <f t="shared" ref="C21:C25" si="2">B21/$B$26</f>
        <v>6.9703056383335502E-2</v>
      </c>
      <c r="F21" s="11" t="s">
        <v>79</v>
      </c>
      <c r="G21" s="14">
        <f>CensusData!D21</f>
        <v>1.506E-2</v>
      </c>
      <c r="J21" s="28" t="s">
        <v>59</v>
      </c>
      <c r="K21" s="27">
        <f>C12</f>
        <v>0.12608937981353871</v>
      </c>
    </row>
    <row r="22" spans="1:11" ht="28" x14ac:dyDescent="0.15">
      <c r="A22" s="56" t="s">
        <v>74</v>
      </c>
      <c r="B22" s="17">
        <f>'AllBachelor''s'!I9</f>
        <v>189567</v>
      </c>
      <c r="C22" s="14">
        <f t="shared" si="2"/>
        <v>9.7000435247538985E-2</v>
      </c>
      <c r="F22" s="11"/>
      <c r="G22" s="14"/>
      <c r="J22" s="26" t="s">
        <v>62</v>
      </c>
      <c r="K22" s="27">
        <f>H12</f>
        <v>6.9930069930069921E-2</v>
      </c>
    </row>
    <row r="23" spans="1:11" ht="14" thickBot="1" x14ac:dyDescent="0.2">
      <c r="A23" s="11" t="s">
        <v>17</v>
      </c>
      <c r="B23" s="17">
        <f>'AllBachelor''s'!I10</f>
        <v>255253.2</v>
      </c>
      <c r="C23" s="14">
        <f t="shared" si="2"/>
        <v>0.13061171774795782</v>
      </c>
      <c r="F23" s="11" t="s">
        <v>17</v>
      </c>
      <c r="G23" s="14">
        <f>CensusData!F21</f>
        <v>0.21698000000000001</v>
      </c>
      <c r="J23" s="29" t="s">
        <v>60</v>
      </c>
      <c r="K23" s="30">
        <f>K12</f>
        <v>5.3000000000000005E-2</v>
      </c>
    </row>
    <row r="24" spans="1:11" x14ac:dyDescent="0.15">
      <c r="A24" s="56" t="s">
        <v>75</v>
      </c>
      <c r="B24" s="17">
        <f>'AllBachelor''s'!I11</f>
        <v>4936.8</v>
      </c>
      <c r="C24" s="14">
        <f t="shared" si="2"/>
        <v>2.5261345525858956E-3</v>
      </c>
      <c r="F24" s="11" t="s">
        <v>64</v>
      </c>
      <c r="G24" s="14"/>
    </row>
    <row r="25" spans="1:11" x14ac:dyDescent="0.15">
      <c r="A25" s="56" t="s">
        <v>64</v>
      </c>
      <c r="B25" s="17">
        <f>'AllBachelor''s'!I12</f>
        <v>1212819.3999999999</v>
      </c>
      <c r="C25" s="14">
        <f t="shared" si="2"/>
        <v>0.62059329776099781</v>
      </c>
      <c r="F25" s="11"/>
      <c r="G25" s="14"/>
    </row>
    <row r="26" spans="1:11" x14ac:dyDescent="0.15">
      <c r="A26" s="56" t="s">
        <v>70</v>
      </c>
      <c r="B26" s="18">
        <f>'AllBachelor''s'!I15</f>
        <v>1954290.2</v>
      </c>
      <c r="C26" s="14">
        <f>SUM(C20:C25)</f>
        <v>0.9254354343075557</v>
      </c>
      <c r="F26" s="11" t="s">
        <v>41</v>
      </c>
      <c r="G26" s="14">
        <f>SUM(G20:G25)</f>
        <v>0.38847999999999999</v>
      </c>
    </row>
    <row r="27" spans="1:11" x14ac:dyDescent="0.15">
      <c r="A27" s="11" t="s">
        <v>45</v>
      </c>
      <c r="B27" s="18">
        <f>SUM(B20:B24)-B21</f>
        <v>459530</v>
      </c>
      <c r="C27" s="15">
        <f>B27/B26</f>
        <v>0.23513908016322244</v>
      </c>
      <c r="F27" s="11" t="s">
        <v>45</v>
      </c>
      <c r="G27" s="14">
        <f>SUM(G20+G21+G23)</f>
        <v>0.38847999999999999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PhysicsBachelor's</vt:lpstr>
      <vt:lpstr>Master's</vt:lpstr>
      <vt:lpstr>PhysicsDoctorate</vt:lpstr>
      <vt:lpstr>AllBachelor's</vt:lpstr>
      <vt:lpstr>CensusData</vt:lpstr>
      <vt:lpstr>Data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DavidKessler</dc:creator>
  <cp:lastModifiedBy>Madison Swirtz</cp:lastModifiedBy>
  <cp:lastPrinted>2020-08-03T18:17:32Z</cp:lastPrinted>
  <dcterms:created xsi:type="dcterms:W3CDTF">2014-06-04T14:32:14Z</dcterms:created>
  <dcterms:modified xsi:type="dcterms:W3CDTF">2020-08-03T18:18:22Z</dcterms:modified>
</cp:coreProperties>
</file>